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PT Oprava zabradlia a mreži Staroh.80221\"/>
    </mc:Choice>
  </mc:AlternateContent>
  <bookViews>
    <workbookView xWindow="0" yWindow="0" windowWidth="38400" windowHeight="17400"/>
  </bookViews>
  <sheets>
    <sheet name="Rekapitulácia stavby" sheetId="1" r:id="rId1"/>
    <sheet name="074 - zámočnícke výrobky ..." sheetId="2" r:id="rId2"/>
  </sheets>
  <definedNames>
    <definedName name="_xlnm._FilterDatabase" localSheetId="1" hidden="1">'074 - zámočnícke výrobky ...'!$C$119:$K$135</definedName>
    <definedName name="_xlnm.Print_Titles" localSheetId="1">'074 - zámočnícke výrobky ...'!$119:$119</definedName>
    <definedName name="_xlnm.Print_Titles" localSheetId="0">'Rekapitulácia stavby'!$92:$92</definedName>
    <definedName name="_xlnm.Print_Area" localSheetId="1">'074 - zámočnícke výrobky ...'!$C$4:$J$76,'074 - zámočnícke výrobky ...'!$C$82:$J$103,'074 - zámočnícke výrobky ...'!$C$109:$K$135</definedName>
    <definedName name="_xlnm.Print_Area" localSheetId="0">'Rekapitulácia stavby'!$D$4:$AO$76,'Rekapitulácia stavby'!$C$82:$AQ$99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F114" i="2"/>
  <c r="E112" i="2"/>
  <c r="J29" i="2"/>
  <c r="F87" i="2"/>
  <c r="E85" i="2"/>
  <c r="J22" i="2"/>
  <c r="E22" i="2"/>
  <c r="J117" i="2"/>
  <c r="J21" i="2"/>
  <c r="J19" i="2"/>
  <c r="E19" i="2"/>
  <c r="J116" i="2"/>
  <c r="J18" i="2"/>
  <c r="J16" i="2"/>
  <c r="E16" i="2"/>
  <c r="F117" i="2"/>
  <c r="J15" i="2"/>
  <c r="J13" i="2"/>
  <c r="E13" i="2"/>
  <c r="F116" i="2"/>
  <c r="J12" i="2"/>
  <c r="J10" i="2"/>
  <c r="J114" i="2" s="1"/>
  <c r="L90" i="1"/>
  <c r="AM90" i="1"/>
  <c r="AM89" i="1"/>
  <c r="L89" i="1"/>
  <c r="AM87" i="1"/>
  <c r="L87" i="1"/>
  <c r="L85" i="1"/>
  <c r="L84" i="1"/>
  <c r="BK135" i="2"/>
  <c r="BK134" i="2"/>
  <c r="J134" i="2"/>
  <c r="J125" i="2"/>
  <c r="BK129" i="2"/>
  <c r="J128" i="2"/>
  <c r="BK127" i="2"/>
  <c r="BK126" i="2"/>
  <c r="J126" i="2"/>
  <c r="BK125" i="2"/>
  <c r="BK124" i="2"/>
  <c r="J124" i="2"/>
  <c r="BK123" i="2"/>
  <c r="J123" i="2"/>
  <c r="AK27" i="1"/>
  <c r="AS94" i="1"/>
  <c r="J135" i="2"/>
  <c r="BK132" i="2"/>
  <c r="J132" i="2"/>
  <c r="BK131" i="2"/>
  <c r="J131" i="2"/>
  <c r="J129" i="2"/>
  <c r="BK128" i="2"/>
  <c r="J127" i="2"/>
  <c r="R133" i="2" l="1"/>
  <c r="P133" i="2"/>
  <c r="BK122" i="2"/>
  <c r="J122" i="2" s="1"/>
  <c r="J96" i="2" s="1"/>
  <c r="P122" i="2"/>
  <c r="P121" i="2"/>
  <c r="P120" i="2"/>
  <c r="AU95" i="1" s="1"/>
  <c r="AU94" i="1" s="1"/>
  <c r="R122" i="2"/>
  <c r="R121" i="2"/>
  <c r="T122" i="2"/>
  <c r="T121" i="2" s="1"/>
  <c r="BK130" i="2"/>
  <c r="J130" i="2" s="1"/>
  <c r="J97" i="2" s="1"/>
  <c r="P130" i="2"/>
  <c r="R130" i="2"/>
  <c r="T130" i="2"/>
  <c r="BK133" i="2"/>
  <c r="J133" i="2" s="1"/>
  <c r="J98" i="2" s="1"/>
  <c r="T133" i="2"/>
  <c r="BF127" i="2"/>
  <c r="BF129" i="2"/>
  <c r="BF131" i="2"/>
  <c r="BF134" i="2"/>
  <c r="J87" i="2"/>
  <c r="F89" i="2"/>
  <c r="J89" i="2"/>
  <c r="F90" i="2"/>
  <c r="J90" i="2"/>
  <c r="BF123" i="2"/>
  <c r="BF124" i="2"/>
  <c r="BF125" i="2"/>
  <c r="BF126" i="2"/>
  <c r="BF128" i="2"/>
  <c r="BF132" i="2"/>
  <c r="BF135" i="2"/>
  <c r="F33" i="2"/>
  <c r="AZ95" i="1" s="1"/>
  <c r="AZ94" i="1" s="1"/>
  <c r="W32" i="1" s="1"/>
  <c r="F36" i="2"/>
  <c r="BC95" i="1" s="1"/>
  <c r="BC94" i="1" s="1"/>
  <c r="W35" i="1" s="1"/>
  <c r="J33" i="2"/>
  <c r="AV95" i="1" s="1"/>
  <c r="F35" i="2"/>
  <c r="BB95" i="1"/>
  <c r="BB94" i="1" s="1"/>
  <c r="W34" i="1" s="1"/>
  <c r="F37" i="2"/>
  <c r="BD95" i="1" s="1"/>
  <c r="BD94" i="1" s="1"/>
  <c r="W36" i="1" s="1"/>
  <c r="R120" i="2" l="1"/>
  <c r="T120" i="2"/>
  <c r="BK121" i="2"/>
  <c r="J121" i="2" s="1"/>
  <c r="J95" i="2" s="1"/>
  <c r="AV94" i="1"/>
  <c r="AK32" i="1" s="1"/>
  <c r="AX94" i="1"/>
  <c r="AY94" i="1"/>
  <c r="F34" i="2"/>
  <c r="BA95" i="1" s="1"/>
  <c r="BA94" i="1" s="1"/>
  <c r="W33" i="1" s="1"/>
  <c r="J34" i="2"/>
  <c r="AW95" i="1" s="1"/>
  <c r="AT95" i="1" s="1"/>
  <c r="BK120" i="2" l="1"/>
  <c r="J120" i="2" s="1"/>
  <c r="J94" i="2" s="1"/>
  <c r="J103" i="2" s="1"/>
  <c r="AW94" i="1"/>
  <c r="AK33" i="1" s="1"/>
  <c r="J28" i="2" l="1"/>
  <c r="J30" i="2" s="1"/>
  <c r="AG95" i="1" s="1"/>
  <c r="AG94" i="1" s="1"/>
  <c r="AK26" i="1" s="1"/>
  <c r="AK29" i="1" s="1"/>
  <c r="AK38" i="1" s="1"/>
  <c r="AT94" i="1"/>
  <c r="AN94" i="1" l="1"/>
  <c r="AN99" i="1" s="1"/>
  <c r="AN95" i="1"/>
  <c r="J39" i="2"/>
  <c r="AG99" i="1"/>
</calcChain>
</file>

<file path=xl/sharedStrings.xml><?xml version="1.0" encoding="utf-8"?>
<sst xmlns="http://schemas.openxmlformats.org/spreadsheetml/2006/main" count="432" uniqueCount="168">
  <si>
    <t>Export Komplet</t>
  </si>
  <si>
    <t/>
  </si>
  <si>
    <t>2.0</t>
  </si>
  <si>
    <t>False</t>
  </si>
  <si>
    <t>{dbdf1dfa-5946-41f8-a0ec-61f17fb061a1}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</si>
  <si>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</si>
  <si>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</si>
  <si>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</si>
  <si>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</si>
  <si>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</si>
  <si>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</si>
  <si>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074</t>
  </si>
  <si>
    <t>Stavba:</t>
  </si>
  <si>
    <t>zámočnícke výrobky - oprava zabradlí a mreží ŠD Starohájska 8</t>
  </si>
  <si>
    <t>JKSO:</t>
  </si>
  <si>
    <t>KS:</t>
  </si>
  <si>
    <t>Miesto:</t>
  </si>
  <si>
    <t xml:space="preserve"> </t>
  </si>
  <si>
    <t>Dátum:</t>
  </si>
  <si>
    <t>1. 2. 2021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</si>
  <si>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</si>
  <si>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</si>
  <si>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</si>
  <si>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</si>
  <si>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</si>
  <si>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</si>
  <si>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</si>
  <si>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</si>
  <si>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</si>
  <si>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</si>
  <si>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</si>
  <si>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</si>
  <si>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</si>
  <si>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</si>
  <si>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</si>
  <si>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</si>
  <si>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</si>
  <si>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</si>
  <si>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</si>
  <si>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</si>
  <si>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</si>
  <si>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</si>
  <si>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</si>
  <si>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</si>
  <si>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</si>
  <si>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</si>
  <si>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</si>
  <si>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</si>
  <si>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</si>
  <si>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</si>
  <si>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</si>
  <si>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</si>
  <si>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</si>
  <si>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</si>
  <si>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</si>
  <si>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</si>
  <si>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</si>
  <si>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</si>
  <si>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</si>
  <si>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</si>
  <si>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</si>
  <si>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</si>
  <si>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</si>
  <si>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</si>
  <si>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</si>
  <si>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</si>
  <si>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</si>
  <si>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</si>
  <si>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</si>
  <si>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</si>
  <si>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</si>
  <si>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</si>
  <si>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</si>
  <si>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</si>
  <si>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</si>
  <si>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</si>
  <si>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</si>
  <si>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</si>
  <si>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</si>
  <si>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</si>
  <si>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</si>
  <si>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</si>
  <si>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</si>
  <si>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</si>
  <si>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</si>
  <si>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</si>
  <si>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</si>
  <si>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</si>
  <si>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</si>
  <si>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</si>
  <si>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PSV - Práce a dodávky PSV</t>
  </si>
  <si>
    <t xml:space="preserve">    767 - Konštrukcie doplnkové kovové</t>
  </si>
  <si>
    <t>HZS - Hodinové zúčtovacie sadzby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</si>
  <si>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</si>
  <si>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</si>
  <si>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</si>
  <si>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</si>
  <si>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</si>
  <si>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</si>
  <si>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</si>
  <si>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</si>
  <si>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</si>
  <si>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</si>
  <si>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</si>
  <si>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</si>
  <si>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</si>
  <si>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</si>
  <si>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</si>
  <si>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</si>
  <si>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</si>
  <si>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</si>
  <si>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767</t>
  </si>
  <si>
    <t>Konštrukcie doplnkové kovové</t>
  </si>
  <si>
    <t>K</t>
  </si>
  <si>
    <t>7670</t>
  </si>
  <si>
    <t>ks</t>
  </si>
  <si>
    <t>16</t>
  </si>
  <si>
    <t>-286208117</t>
  </si>
  <si>
    <t>76700</t>
  </si>
  <si>
    <t>-1545570725</t>
  </si>
  <si>
    <t>3</t>
  </si>
  <si>
    <t>767000</t>
  </si>
  <si>
    <t>-1098566080</t>
  </si>
  <si>
    <t>4</t>
  </si>
  <si>
    <t>76700000</t>
  </si>
  <si>
    <t>-925847682</t>
  </si>
  <si>
    <t>5</t>
  </si>
  <si>
    <t>767000000</t>
  </si>
  <si>
    <t>263062437</t>
  </si>
  <si>
    <t>6</t>
  </si>
  <si>
    <t>7670000000</t>
  </si>
  <si>
    <t>544373038</t>
  </si>
  <si>
    <t>8</t>
  </si>
  <si>
    <t>998767204</t>
  </si>
  <si>
    <t>Presun hmôt pre kovové stavebné doplnkové konštrukcie v objektoch výšky nad 24 do 36 m</t>
  </si>
  <si>
    <t>%</t>
  </si>
  <si>
    <t>268353577</t>
  </si>
  <si>
    <t>HZS</t>
  </si>
  <si>
    <t>Hodinové zúčtovacie sadzby</t>
  </si>
  <si>
    <t>9</t>
  </si>
  <si>
    <t>HZS000213.S</t>
  </si>
  <si>
    <t>Stavebno montážne práce náročné ucelené - odborné, tvorivé remeselné (Tr. 3) v rozsahu viac ako 4 a menej ako 8 hodín</t>
  </si>
  <si>
    <t>hod</t>
  </si>
  <si>
    <t>512</t>
  </si>
  <si>
    <t>-1805390030</t>
  </si>
  <si>
    <t>10</t>
  </si>
  <si>
    <t>9990000</t>
  </si>
  <si>
    <t>Ostatný materiál</t>
  </si>
  <si>
    <t>sub</t>
  </si>
  <si>
    <t>677584893</t>
  </si>
  <si>
    <t>VRN</t>
  </si>
  <si>
    <t>Vedľajšie rozpočtové náklady</t>
  </si>
  <si>
    <t>11</t>
  </si>
  <si>
    <t>000700011.S</t>
  </si>
  <si>
    <t>Dopravné náklady - mimostavenisková doprava  materiálov</t>
  </si>
  <si>
    <t>eur</t>
  </si>
  <si>
    <t>1024</t>
  </si>
  <si>
    <t>315948987</t>
  </si>
  <si>
    <t>12</t>
  </si>
  <si>
    <t>000700051.S</t>
  </si>
  <si>
    <t>Dopravné náklady - mimoriadne sťažený vnútrostaveniskový presun bez rozlíšenia</t>
  </si>
  <si>
    <t>-1489695206</t>
  </si>
  <si>
    <r>
      <t>Demontáž a spätná montáž s úpravou mreže na kotviace profily</t>
    </r>
    <r>
      <rPr>
        <b/>
        <sz val="9"/>
        <rFont val="Arial CE"/>
        <family val="2"/>
        <charset val="238"/>
      </rPr>
      <t xml:space="preserve"> Z03</t>
    </r>
    <r>
      <rPr>
        <sz val="9"/>
        <rFont val="Arial CE"/>
        <family val="2"/>
        <charset val="238"/>
      </rPr>
      <t xml:space="preserve">  </t>
    </r>
    <r>
      <rPr>
        <sz val="8"/>
        <rFont val="Arial CE"/>
        <family val="2"/>
        <charset val="238"/>
      </rPr>
      <t xml:space="preserve">Poznámka položke: POVRCHOVÁ ÚPRAVA: 2x základný, 2x syntetický náter, RAL 9007(presný odtieň bude určený pri realizácií      </t>
    </r>
    <r>
      <rPr>
        <sz val="9"/>
        <rFont val="Arial CE"/>
        <family val="2"/>
        <charset val="238"/>
      </rPr>
      <t xml:space="preserve">                                                                               </t>
    </r>
  </si>
  <si>
    <r>
      <t xml:space="preserve">Demontáž a spätná montáž s úpravou mreže na kotviace profily </t>
    </r>
    <r>
      <rPr>
        <b/>
        <sz val="9"/>
        <rFont val="Arial CE"/>
        <family val="2"/>
        <charset val="238"/>
      </rPr>
      <t>Z04</t>
    </r>
    <r>
      <rPr>
        <sz val="9"/>
        <rFont val="Arial CE"/>
        <family val="2"/>
        <charset val="238"/>
      </rPr>
      <t xml:space="preserve">  Poznámka položke: POVRCHOVÁ ÚPRAVA: 2x základný, 2x syntetický náter, RAL 9007(presný odtieň bude určený pri realizácií </t>
    </r>
  </si>
  <si>
    <r>
      <t xml:space="preserve">D+M - </t>
    </r>
    <r>
      <rPr>
        <b/>
        <sz val="9"/>
        <rFont val="Arial CE"/>
        <family val="2"/>
        <charset val="238"/>
      </rPr>
      <t>Z01</t>
    </r>
    <r>
      <rPr>
        <sz val="9"/>
        <rFont val="Arial CE"/>
        <family val="2"/>
        <charset val="238"/>
      </rPr>
      <t xml:space="preserve">- OCEĽOVÁ MREŽA   Poznámka položke: </t>
    </r>
    <r>
      <rPr>
        <sz val="8"/>
        <rFont val="Arial CE"/>
        <family val="2"/>
        <charset val="238"/>
      </rPr>
      <t>POVRCHOVÁ ÚPRAVA: 2x základný, 2x syntetický náter, RAL 9007(presný odtieň bude určený pri realizác</t>
    </r>
    <r>
      <rPr>
        <sz val="9"/>
        <rFont val="Arial CE"/>
        <family val="2"/>
        <charset val="238"/>
      </rPr>
      <t xml:space="preserve">ií </t>
    </r>
  </si>
  <si>
    <r>
      <t>D+M -</t>
    </r>
    <r>
      <rPr>
        <b/>
        <sz val="9"/>
        <rFont val="Arial CE"/>
        <family val="2"/>
        <charset val="238"/>
      </rPr>
      <t xml:space="preserve"> Z02</t>
    </r>
    <r>
      <rPr>
        <sz val="9"/>
        <rFont val="Arial CE"/>
        <family val="2"/>
        <charset val="238"/>
      </rPr>
      <t xml:space="preserve"> -  KOTVIACI PROFIL ZÁBRADLIA   Poznámka položke:</t>
    </r>
    <r>
      <rPr>
        <sz val="8"/>
        <rFont val="Arial CE"/>
        <family val="2"/>
        <charset val="238"/>
      </rPr>
      <t xml:space="preserve"> POVRCHOVÁ ÚPRAVA: 2x základný, 2x syntetický náter, RAL 9007(presný odtieň bude určený pri realizácií </t>
    </r>
  </si>
  <si>
    <r>
      <t>D+M -</t>
    </r>
    <r>
      <rPr>
        <b/>
        <sz val="9"/>
        <rFont val="Arial CE"/>
        <family val="2"/>
        <charset val="238"/>
      </rPr>
      <t xml:space="preserve"> Z03</t>
    </r>
    <r>
      <rPr>
        <sz val="9"/>
        <rFont val="Arial CE"/>
        <family val="2"/>
        <charset val="238"/>
      </rPr>
      <t xml:space="preserve"> -  KOTVIACI PROFIL OCEĽOVEJ MREŽE   </t>
    </r>
    <r>
      <rPr>
        <sz val="8"/>
        <rFont val="Arial CE"/>
        <family val="2"/>
        <charset val="238"/>
      </rPr>
      <t xml:space="preserve">Poznámka položke: POVRCHOVÁ ÚPRAVA: 2x základný, 2x syntetický náter, RAL 9007(presný odtieň bude určený pri realizácií </t>
    </r>
  </si>
  <si>
    <r>
      <t xml:space="preserve">D+M - </t>
    </r>
    <r>
      <rPr>
        <b/>
        <sz val="9"/>
        <rFont val="Arial CE"/>
        <family val="2"/>
        <charset val="238"/>
      </rPr>
      <t>Z04</t>
    </r>
    <r>
      <rPr>
        <sz val="9"/>
        <rFont val="Arial CE"/>
        <family val="2"/>
        <charset val="238"/>
      </rPr>
      <t xml:space="preserve"> -  KOTVIACI PROFIL OCEĽOVEJ MREŽE   </t>
    </r>
    <r>
      <rPr>
        <sz val="8"/>
        <rFont val="Arial CE"/>
        <family val="2"/>
        <charset val="238"/>
      </rPr>
      <t xml:space="preserve">Poznámka položke: POVRCHOVÁ ÚPRAVA: 2x základný, 2x syntetický náter, RAL 9007(presný odtieň bude určený pri realizácií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</si>
</sst>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46464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0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>
      <selection activeCell="X127" sqref="X12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85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 x14ac:dyDescent="0.2">
      <c r="B5" s="17"/>
      <c r="D5" s="20" t="s">
        <v>10</v>
      </c>
      <c r="K5" s="191" t="s">
        <v>11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12</v>
      </c>
      <c r="K6" s="192" t="s">
        <v>13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7"/>
      <c r="BS6" s="14" t="s">
        <v>6</v>
      </c>
    </row>
    <row r="7" spans="1:74" s="1" customFormat="1" ht="12" customHeight="1" x14ac:dyDescent="0.2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17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17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17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5" customHeight="1" x14ac:dyDescent="0.2">
      <c r="B18" s="17"/>
      <c r="AR18" s="17"/>
      <c r="BS18" s="14" t="s">
        <v>26</v>
      </c>
    </row>
    <row r="19" spans="1:71" s="1" customFormat="1" ht="12" customHeight="1" x14ac:dyDescent="0.2">
      <c r="B19" s="17"/>
      <c r="D19" s="23" t="s">
        <v>27</v>
      </c>
      <c r="AK19" s="23" t="s">
        <v>21</v>
      </c>
      <c r="AN19" s="21" t="s">
        <v>1</v>
      </c>
      <c r="AR19" s="17"/>
      <c r="BS19" s="14" t="s">
        <v>26</v>
      </c>
    </row>
    <row r="20" spans="1:71" s="1" customFormat="1" ht="18.399999999999999" customHeight="1" x14ac:dyDescent="0.2">
      <c r="B20" s="17"/>
      <c r="E20" s="21" t="s">
        <v>17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28</v>
      </c>
      <c r="AR22" s="17"/>
    </row>
    <row r="23" spans="1:71" s="1" customFormat="1" ht="16.5" customHeight="1" x14ac:dyDescent="0.2">
      <c r="B23" s="17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5" customHeight="1" x14ac:dyDescent="0.2">
      <c r="B26" s="17"/>
      <c r="D26" s="26" t="s">
        <v>29</v>
      </c>
      <c r="AK26" s="194">
        <f>ROUND(AG94,2)</f>
        <v>0</v>
      </c>
      <c r="AL26" s="186"/>
      <c r="AM26" s="186"/>
      <c r="AN26" s="186"/>
      <c r="AO26" s="186"/>
      <c r="AR26" s="17"/>
    </row>
    <row r="27" spans="1:71" s="1" customFormat="1" ht="14.45" customHeight="1" x14ac:dyDescent="0.2">
      <c r="B27" s="17"/>
      <c r="D27" s="26" t="s">
        <v>30</v>
      </c>
      <c r="AK27" s="194">
        <f>ROUND(AG97, 2)</f>
        <v>0</v>
      </c>
      <c r="AL27" s="194"/>
      <c r="AM27" s="194"/>
      <c r="AN27" s="194"/>
      <c r="AO27" s="194"/>
      <c r="AR27" s="17"/>
    </row>
    <row r="28" spans="1:7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71" s="2" customFormat="1" ht="25.9" customHeight="1" x14ac:dyDescent="0.2">
      <c r="A29" s="28"/>
      <c r="B29" s="29"/>
      <c r="C29" s="28"/>
      <c r="D29" s="30" t="s">
        <v>31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9">
        <f>ROUND(AK26 + AK27, 2)</f>
        <v>0</v>
      </c>
      <c r="AL29" s="190"/>
      <c r="AM29" s="190"/>
      <c r="AN29" s="190"/>
      <c r="AO29" s="190"/>
      <c r="AP29" s="28"/>
      <c r="AQ29" s="28"/>
      <c r="AR29" s="29"/>
      <c r="BE29" s="28"/>
    </row>
    <row r="30" spans="1:71" s="2" customFormat="1" ht="6.95" customHeight="1" x14ac:dyDescent="0.2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71" s="2" customFormat="1" ht="12.75" x14ac:dyDescent="0.2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59" t="s">
        <v>32</v>
      </c>
      <c r="M31" s="159"/>
      <c r="N31" s="159"/>
      <c r="O31" s="159"/>
      <c r="P31" s="159"/>
      <c r="Q31" s="28"/>
      <c r="R31" s="28"/>
      <c r="S31" s="28"/>
      <c r="T31" s="28"/>
      <c r="U31" s="28"/>
      <c r="V31" s="28"/>
      <c r="W31" s="159" t="s">
        <v>33</v>
      </c>
      <c r="X31" s="159"/>
      <c r="Y31" s="159"/>
      <c r="Z31" s="159"/>
      <c r="AA31" s="159"/>
      <c r="AB31" s="159"/>
      <c r="AC31" s="159"/>
      <c r="AD31" s="159"/>
      <c r="AE31" s="159"/>
      <c r="AF31" s="28"/>
      <c r="AG31" s="28"/>
      <c r="AH31" s="28"/>
      <c r="AI31" s="28"/>
      <c r="AJ31" s="28"/>
      <c r="AK31" s="159" t="s">
        <v>34</v>
      </c>
      <c r="AL31" s="159"/>
      <c r="AM31" s="159"/>
      <c r="AN31" s="159"/>
      <c r="AO31" s="159"/>
      <c r="AP31" s="28"/>
      <c r="AQ31" s="28"/>
      <c r="AR31" s="29"/>
      <c r="BE31" s="28"/>
    </row>
    <row r="32" spans="1:71" s="3" customFormat="1" ht="14.45" customHeight="1" x14ac:dyDescent="0.2">
      <c r="B32" s="33"/>
      <c r="D32" s="23" t="s">
        <v>35</v>
      </c>
      <c r="F32" s="23" t="s">
        <v>36</v>
      </c>
      <c r="L32" s="162">
        <v>0.2</v>
      </c>
      <c r="M32" s="161"/>
      <c r="N32" s="161"/>
      <c r="O32" s="161"/>
      <c r="P32" s="161"/>
      <c r="W32" s="160">
        <f>ROUND(AZ94 + SUM(CD97), 2)</f>
        <v>0</v>
      </c>
      <c r="X32" s="161"/>
      <c r="Y32" s="161"/>
      <c r="Z32" s="161"/>
      <c r="AA32" s="161"/>
      <c r="AB32" s="161"/>
      <c r="AC32" s="161"/>
      <c r="AD32" s="161"/>
      <c r="AE32" s="161"/>
      <c r="AK32" s="160">
        <f>ROUND(AV94 + SUM(BY97), 2)</f>
        <v>0</v>
      </c>
      <c r="AL32" s="161"/>
      <c r="AM32" s="161"/>
      <c r="AN32" s="161"/>
      <c r="AO32" s="161"/>
      <c r="AR32" s="33"/>
    </row>
    <row r="33" spans="1:57" s="3" customFormat="1" ht="14.45" customHeight="1" x14ac:dyDescent="0.2">
      <c r="B33" s="33"/>
      <c r="F33" s="23" t="s">
        <v>37</v>
      </c>
      <c r="L33" s="162">
        <v>0.2</v>
      </c>
      <c r="M33" s="161"/>
      <c r="N33" s="161"/>
      <c r="O33" s="161"/>
      <c r="P33" s="161"/>
      <c r="W33" s="160">
        <f>ROUND(BA94 + SUM(CE97), 2)</f>
        <v>0</v>
      </c>
      <c r="X33" s="161"/>
      <c r="Y33" s="161"/>
      <c r="Z33" s="161"/>
      <c r="AA33" s="161"/>
      <c r="AB33" s="161"/>
      <c r="AC33" s="161"/>
      <c r="AD33" s="161"/>
      <c r="AE33" s="161"/>
      <c r="AK33" s="160">
        <f>ROUND(AW94 + SUM(BZ97), 2)</f>
        <v>0</v>
      </c>
      <c r="AL33" s="161"/>
      <c r="AM33" s="161"/>
      <c r="AN33" s="161"/>
      <c r="AO33" s="161"/>
      <c r="AR33" s="33"/>
    </row>
    <row r="34" spans="1:57" s="3" customFormat="1" ht="14.45" hidden="1" customHeight="1" x14ac:dyDescent="0.2">
      <c r="B34" s="33"/>
      <c r="F34" s="23" t="s">
        <v>38</v>
      </c>
      <c r="L34" s="162">
        <v>0.2</v>
      </c>
      <c r="M34" s="161"/>
      <c r="N34" s="161"/>
      <c r="O34" s="161"/>
      <c r="P34" s="161"/>
      <c r="W34" s="160">
        <f>ROUND(BB94 + SUM(CF97), 2)</f>
        <v>0</v>
      </c>
      <c r="X34" s="161"/>
      <c r="Y34" s="161"/>
      <c r="Z34" s="161"/>
      <c r="AA34" s="161"/>
      <c r="AB34" s="161"/>
      <c r="AC34" s="161"/>
      <c r="AD34" s="161"/>
      <c r="AE34" s="161"/>
      <c r="AK34" s="160">
        <v>0</v>
      </c>
      <c r="AL34" s="161"/>
      <c r="AM34" s="161"/>
      <c r="AN34" s="161"/>
      <c r="AO34" s="161"/>
      <c r="AR34" s="33"/>
    </row>
    <row r="35" spans="1:57" s="3" customFormat="1" ht="14.45" hidden="1" customHeight="1" x14ac:dyDescent="0.2">
      <c r="B35" s="33"/>
      <c r="F35" s="23" t="s">
        <v>39</v>
      </c>
      <c r="L35" s="162">
        <v>0.2</v>
      </c>
      <c r="M35" s="161"/>
      <c r="N35" s="161"/>
      <c r="O35" s="161"/>
      <c r="P35" s="161"/>
      <c r="W35" s="160">
        <f>ROUND(BC94 + SUM(CG97), 2)</f>
        <v>0</v>
      </c>
      <c r="X35" s="161"/>
      <c r="Y35" s="161"/>
      <c r="Z35" s="161"/>
      <c r="AA35" s="161"/>
      <c r="AB35" s="161"/>
      <c r="AC35" s="161"/>
      <c r="AD35" s="161"/>
      <c r="AE35" s="161"/>
      <c r="AK35" s="160">
        <v>0</v>
      </c>
      <c r="AL35" s="161"/>
      <c r="AM35" s="161"/>
      <c r="AN35" s="161"/>
      <c r="AO35" s="161"/>
      <c r="AR35" s="33"/>
    </row>
    <row r="36" spans="1:57" s="3" customFormat="1" ht="14.45" hidden="1" customHeight="1" x14ac:dyDescent="0.2">
      <c r="B36" s="33"/>
      <c r="F36" s="23" t="s">
        <v>40</v>
      </c>
      <c r="L36" s="162">
        <v>0</v>
      </c>
      <c r="M36" s="161"/>
      <c r="N36" s="161"/>
      <c r="O36" s="161"/>
      <c r="P36" s="161"/>
      <c r="W36" s="160">
        <f>ROUND(BD94 + SUM(CH97), 2)</f>
        <v>0</v>
      </c>
      <c r="X36" s="161"/>
      <c r="Y36" s="161"/>
      <c r="Z36" s="161"/>
      <c r="AA36" s="161"/>
      <c r="AB36" s="161"/>
      <c r="AC36" s="161"/>
      <c r="AD36" s="161"/>
      <c r="AE36" s="161"/>
      <c r="AK36" s="160">
        <v>0</v>
      </c>
      <c r="AL36" s="161"/>
      <c r="AM36" s="161"/>
      <c r="AN36" s="161"/>
      <c r="AO36" s="161"/>
      <c r="AR36" s="33"/>
    </row>
    <row r="37" spans="1:57" s="2" customFormat="1" ht="6.9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 x14ac:dyDescent="0.2">
      <c r="A38" s="28"/>
      <c r="B38" s="29"/>
      <c r="C38" s="34"/>
      <c r="D38" s="35" t="s">
        <v>41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42</v>
      </c>
      <c r="U38" s="36"/>
      <c r="V38" s="36"/>
      <c r="W38" s="36"/>
      <c r="X38" s="163" t="s">
        <v>43</v>
      </c>
      <c r="Y38" s="164"/>
      <c r="Z38" s="164"/>
      <c r="AA38" s="164"/>
      <c r="AB38" s="164"/>
      <c r="AC38" s="36"/>
      <c r="AD38" s="36"/>
      <c r="AE38" s="36"/>
      <c r="AF38" s="36"/>
      <c r="AG38" s="36"/>
      <c r="AH38" s="36"/>
      <c r="AI38" s="36"/>
      <c r="AJ38" s="36"/>
      <c r="AK38" s="165">
        <f>SUM(AK29:AK36)</f>
        <v>0</v>
      </c>
      <c r="AL38" s="164"/>
      <c r="AM38" s="164"/>
      <c r="AN38" s="164"/>
      <c r="AO38" s="166"/>
      <c r="AP38" s="34"/>
      <c r="AQ38" s="34"/>
      <c r="AR38" s="29"/>
      <c r="BE38" s="28"/>
    </row>
    <row r="39" spans="1:57" s="2" customFormat="1" ht="6.95" customHeight="1" x14ac:dyDescent="0.2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 x14ac:dyDescent="0.2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8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8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8"/>
      <c r="B60" s="29"/>
      <c r="C60" s="28"/>
      <c r="D60" s="41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46</v>
      </c>
      <c r="AI60" s="31"/>
      <c r="AJ60" s="31"/>
      <c r="AK60" s="31"/>
      <c r="AL60" s="31"/>
      <c r="AM60" s="41" t="s">
        <v>47</v>
      </c>
      <c r="AN60" s="31"/>
      <c r="AO60" s="31"/>
      <c r="AP60" s="28"/>
      <c r="AQ60" s="28"/>
      <c r="AR60" s="29"/>
      <c r="BE60" s="28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8"/>
      <c r="B64" s="29"/>
      <c r="C64" s="28"/>
      <c r="D64" s="39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49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8"/>
      <c r="B75" s="29"/>
      <c r="C75" s="28"/>
      <c r="D75" s="41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46</v>
      </c>
      <c r="AI75" s="31"/>
      <c r="AJ75" s="31"/>
      <c r="AK75" s="31"/>
      <c r="AL75" s="31"/>
      <c r="AM75" s="41" t="s">
        <v>47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0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0" s="2" customFormat="1" ht="24.95" customHeight="1" x14ac:dyDescent="0.2">
      <c r="A82" s="28"/>
      <c r="B82" s="29"/>
      <c r="C82" s="18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 x14ac:dyDescent="0.2">
      <c r="B84" s="47"/>
      <c r="C84" s="23" t="s">
        <v>10</v>
      </c>
      <c r="L84" s="4" t="str">
        <f>K5</f>
        <v>074</v>
      </c>
      <c r="AR84" s="47"/>
    </row>
    <row r="85" spans="1:90" s="5" customFormat="1" ht="36.950000000000003" customHeight="1" x14ac:dyDescent="0.2">
      <c r="B85" s="48"/>
      <c r="C85" s="49" t="s">
        <v>12</v>
      </c>
      <c r="L85" s="167" t="str">
        <f>K6</f>
        <v>zámočnícke výrobky - oprava zabradlí a mreží ŠD Starohájska 8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8"/>
    </row>
    <row r="86" spans="1:90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 x14ac:dyDescent="0.2">
      <c r="A87" s="28"/>
      <c r="B87" s="29"/>
      <c r="C87" s="23" t="s">
        <v>16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18</v>
      </c>
      <c r="AJ87" s="28"/>
      <c r="AK87" s="28"/>
      <c r="AL87" s="28"/>
      <c r="AM87" s="169" t="str">
        <f>IF(AN8= "","",AN8)</f>
        <v>1. 2. 2021</v>
      </c>
      <c r="AN87" s="169"/>
      <c r="AO87" s="28"/>
      <c r="AP87" s="28"/>
      <c r="AQ87" s="28"/>
      <c r="AR87" s="29"/>
      <c r="BE87" s="28"/>
    </row>
    <row r="88" spans="1:90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 x14ac:dyDescent="0.2">
      <c r="A89" s="28"/>
      <c r="B89" s="29"/>
      <c r="C89" s="23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24</v>
      </c>
      <c r="AJ89" s="28"/>
      <c r="AK89" s="28"/>
      <c r="AL89" s="28"/>
      <c r="AM89" s="170" t="str">
        <f>IF(E17="","",E17)</f>
        <v xml:space="preserve"> </v>
      </c>
      <c r="AN89" s="171"/>
      <c r="AO89" s="171"/>
      <c r="AP89" s="171"/>
      <c r="AQ89" s="28"/>
      <c r="AR89" s="29"/>
      <c r="AS89" s="175" t="s">
        <v>51</v>
      </c>
      <c r="AT89" s="176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0" s="2" customFormat="1" ht="15.2" customHeight="1" x14ac:dyDescent="0.2">
      <c r="A90" s="28"/>
      <c r="B90" s="29"/>
      <c r="C90" s="23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27</v>
      </c>
      <c r="AJ90" s="28"/>
      <c r="AK90" s="28"/>
      <c r="AL90" s="28"/>
      <c r="AM90" s="170" t="str">
        <f>IF(E20="","",E20)</f>
        <v xml:space="preserve"> </v>
      </c>
      <c r="AN90" s="171"/>
      <c r="AO90" s="171"/>
      <c r="AP90" s="171"/>
      <c r="AQ90" s="28"/>
      <c r="AR90" s="29"/>
      <c r="AS90" s="177"/>
      <c r="AT90" s="178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0" s="2" customFormat="1" ht="10.9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77"/>
      <c r="AT91" s="178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0" s="2" customFormat="1" ht="29.25" customHeight="1" x14ac:dyDescent="0.2">
      <c r="A92" s="28"/>
      <c r="B92" s="29"/>
      <c r="C92" s="179" t="s">
        <v>52</v>
      </c>
      <c r="D92" s="180"/>
      <c r="E92" s="180"/>
      <c r="F92" s="180"/>
      <c r="G92" s="180"/>
      <c r="H92" s="56"/>
      <c r="I92" s="181" t="s">
        <v>53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2" t="s">
        <v>54</v>
      </c>
      <c r="AH92" s="180"/>
      <c r="AI92" s="180"/>
      <c r="AJ92" s="180"/>
      <c r="AK92" s="180"/>
      <c r="AL92" s="180"/>
      <c r="AM92" s="180"/>
      <c r="AN92" s="181" t="s">
        <v>55</v>
      </c>
      <c r="AO92" s="180"/>
      <c r="AP92" s="183"/>
      <c r="AQ92" s="57" t="s">
        <v>56</v>
      </c>
      <c r="AR92" s="29"/>
      <c r="AS92" s="58" t="s">
        <v>57</v>
      </c>
      <c r="AT92" s="59" t="s">
        <v>58</v>
      </c>
      <c r="AU92" s="59" t="s">
        <v>59</v>
      </c>
      <c r="AV92" s="59" t="s">
        <v>60</v>
      </c>
      <c r="AW92" s="59" t="s">
        <v>61</v>
      </c>
      <c r="AX92" s="59" t="s">
        <v>62</v>
      </c>
      <c r="AY92" s="59" t="s">
        <v>63</v>
      </c>
      <c r="AZ92" s="59" t="s">
        <v>64</v>
      </c>
      <c r="BA92" s="59" t="s">
        <v>65</v>
      </c>
      <c r="BB92" s="59" t="s">
        <v>66</v>
      </c>
      <c r="BC92" s="59" t="s">
        <v>67</v>
      </c>
      <c r="BD92" s="60" t="s">
        <v>68</v>
      </c>
      <c r="BE92" s="28"/>
    </row>
    <row r="93" spans="1:90" s="2" customFormat="1" ht="10.9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0" s="6" customFormat="1" ht="32.450000000000003" customHeight="1" x14ac:dyDescent="0.2">
      <c r="B94" s="64"/>
      <c r="C94" s="65" t="s">
        <v>69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790.33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70</v>
      </c>
      <c r="BT94" s="73" t="s">
        <v>71</v>
      </c>
      <c r="BV94" s="73" t="s">
        <v>72</v>
      </c>
      <c r="BW94" s="73" t="s">
        <v>4</v>
      </c>
      <c r="BX94" s="73" t="s">
        <v>73</v>
      </c>
      <c r="CL94" s="73" t="s">
        <v>1</v>
      </c>
    </row>
    <row r="95" spans="1:90" s="7" customFormat="1" ht="24.75" customHeight="1" x14ac:dyDescent="0.2">
      <c r="A95" s="74" t="s">
        <v>74</v>
      </c>
      <c r="B95" s="75"/>
      <c r="C95" s="76"/>
      <c r="D95" s="172" t="s">
        <v>11</v>
      </c>
      <c r="E95" s="172"/>
      <c r="F95" s="172"/>
      <c r="G95" s="172"/>
      <c r="H95" s="172"/>
      <c r="I95" s="77"/>
      <c r="J95" s="172" t="s">
        <v>13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87">
        <f>'074 - zámočnícke výrobky ...'!J30</f>
        <v>0</v>
      </c>
      <c r="AH95" s="188"/>
      <c r="AI95" s="188"/>
      <c r="AJ95" s="188"/>
      <c r="AK95" s="188"/>
      <c r="AL95" s="188"/>
      <c r="AM95" s="188"/>
      <c r="AN95" s="187">
        <f>SUM(AG95,AT95)</f>
        <v>0</v>
      </c>
      <c r="AO95" s="188"/>
      <c r="AP95" s="188"/>
      <c r="AQ95" s="78" t="s">
        <v>75</v>
      </c>
      <c r="AR95" s="75"/>
      <c r="AS95" s="79">
        <v>0</v>
      </c>
      <c r="AT95" s="80">
        <f>ROUND(SUM(AV95:AW95),2)</f>
        <v>0</v>
      </c>
      <c r="AU95" s="81">
        <f>'074 - zámočnícke výrobky ...'!P120</f>
        <v>790.32999999999993</v>
      </c>
      <c r="AV95" s="80">
        <f>'074 - zámočnícke výrobky ...'!J33</f>
        <v>0</v>
      </c>
      <c r="AW95" s="80">
        <f>'074 - zámočnícke výrobky ...'!J34</f>
        <v>0</v>
      </c>
      <c r="AX95" s="80">
        <f>'074 - zámočnícke výrobky ...'!J35</f>
        <v>0</v>
      </c>
      <c r="AY95" s="80">
        <f>'074 - zámočnícke výrobky ...'!J36</f>
        <v>0</v>
      </c>
      <c r="AZ95" s="80">
        <f>'074 - zámočnícke výrobky ...'!F33</f>
        <v>0</v>
      </c>
      <c r="BA95" s="80">
        <f>'074 - zámočnícke výrobky ...'!F34</f>
        <v>0</v>
      </c>
      <c r="BB95" s="80">
        <f>'074 - zámočnícke výrobky ...'!F35</f>
        <v>0</v>
      </c>
      <c r="BC95" s="80">
        <f>'074 - zámočnícke výrobky ...'!F36</f>
        <v>0</v>
      </c>
      <c r="BD95" s="82">
        <f>'074 - zámočnícke výrobky ...'!F37</f>
        <v>0</v>
      </c>
      <c r="BT95" s="83" t="s">
        <v>76</v>
      </c>
      <c r="BU95" s="83" t="s">
        <v>77</v>
      </c>
      <c r="BV95" s="83" t="s">
        <v>72</v>
      </c>
      <c r="BW95" s="83" t="s">
        <v>4</v>
      </c>
      <c r="BX95" s="83" t="s">
        <v>73</v>
      </c>
      <c r="CL95" s="83" t="s">
        <v>1</v>
      </c>
    </row>
    <row r="96" spans="1:90" x14ac:dyDescent="0.2">
      <c r="B96" s="17"/>
      <c r="AR96" s="17"/>
    </row>
    <row r="97" spans="1:57" s="2" customFormat="1" ht="30" customHeight="1" x14ac:dyDescent="0.2">
      <c r="A97" s="28"/>
      <c r="B97" s="29"/>
      <c r="C97" s="65" t="s">
        <v>78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74">
        <v>0</v>
      </c>
      <c r="AH97" s="174"/>
      <c r="AI97" s="174"/>
      <c r="AJ97" s="174"/>
      <c r="AK97" s="174"/>
      <c r="AL97" s="174"/>
      <c r="AM97" s="174"/>
      <c r="AN97" s="174">
        <v>0</v>
      </c>
      <c r="AO97" s="174"/>
      <c r="AP97" s="174"/>
      <c r="AQ97" s="84"/>
      <c r="AR97" s="29"/>
      <c r="AS97" s="58" t="s">
        <v>79</v>
      </c>
      <c r="AT97" s="59" t="s">
        <v>80</v>
      </c>
      <c r="AU97" s="59" t="s">
        <v>35</v>
      </c>
      <c r="AV97" s="60" t="s">
        <v>58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0.9" customHeight="1" x14ac:dyDescent="0.2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" customHeight="1" x14ac:dyDescent="0.2">
      <c r="A99" s="28"/>
      <c r="B99" s="29"/>
      <c r="C99" s="85" t="s">
        <v>81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84">
        <f>ROUND(AG94 + AG97, 2)</f>
        <v>0</v>
      </c>
      <c r="AH99" s="184"/>
      <c r="AI99" s="184"/>
      <c r="AJ99" s="184"/>
      <c r="AK99" s="184"/>
      <c r="AL99" s="184"/>
      <c r="AM99" s="184"/>
      <c r="AN99" s="184">
        <f>ROUND(AN94 + AN97, 2)</f>
        <v>0</v>
      </c>
      <c r="AO99" s="184"/>
      <c r="AP99" s="184"/>
      <c r="AQ99" s="86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5" customHeight="1" x14ac:dyDescent="0.2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6"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L31:P31"/>
    <mergeCell ref="W31:AE31"/>
    <mergeCell ref="AK31:AO31"/>
    <mergeCell ref="W32:AE32"/>
    <mergeCell ref="AK32:AO32"/>
    <mergeCell ref="L32:P32"/>
  </mergeCells>
  <hyperlinks>
    <hyperlink ref="A95" location="'074 - zámočnícke výrobky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6"/>
  <sheetViews>
    <sheetView showGridLines="0" topLeftCell="A113" workbookViewId="0">
      <selection activeCell="I131" sqref="I131:I13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8"/>
    </row>
    <row r="2" spans="1:46" s="1" customFormat="1" ht="36.950000000000003" customHeight="1" x14ac:dyDescent="0.2">
      <c r="L2" s="185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 x14ac:dyDescent="0.2">
      <c r="B4" s="17"/>
      <c r="D4" s="18" t="s">
        <v>82</v>
      </c>
      <c r="L4" s="17"/>
      <c r="M4" s="89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2" customFormat="1" ht="12" customHeight="1" x14ac:dyDescent="0.2">
      <c r="A6" s="28"/>
      <c r="B6" s="29"/>
      <c r="C6" s="28"/>
      <c r="D6" s="23" t="s">
        <v>12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 x14ac:dyDescent="0.2">
      <c r="A7" s="28"/>
      <c r="B7" s="29"/>
      <c r="C7" s="28"/>
      <c r="D7" s="28"/>
      <c r="E7" s="167" t="s">
        <v>13</v>
      </c>
      <c r="F7" s="195"/>
      <c r="G7" s="195"/>
      <c r="H7" s="195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x14ac:dyDescent="0.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 x14ac:dyDescent="0.2">
      <c r="A9" s="28"/>
      <c r="B9" s="29"/>
      <c r="C9" s="28"/>
      <c r="D9" s="23" t="s">
        <v>14</v>
      </c>
      <c r="E9" s="28"/>
      <c r="F9" s="21" t="s">
        <v>1</v>
      </c>
      <c r="G9" s="28"/>
      <c r="H9" s="28"/>
      <c r="I9" s="23" t="s">
        <v>15</v>
      </c>
      <c r="J9" s="21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 x14ac:dyDescent="0.2">
      <c r="A10" s="28"/>
      <c r="B10" s="29"/>
      <c r="C10" s="28"/>
      <c r="D10" s="23" t="s">
        <v>16</v>
      </c>
      <c r="E10" s="28"/>
      <c r="F10" s="21" t="s">
        <v>17</v>
      </c>
      <c r="G10" s="28"/>
      <c r="H10" s="28"/>
      <c r="I10" s="23" t="s">
        <v>18</v>
      </c>
      <c r="J10" s="51" t="str">
        <f>'Rekapitulácia stavby'!AN8</f>
        <v>1. 2. 2021</v>
      </c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 x14ac:dyDescent="0.2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3" t="s">
        <v>20</v>
      </c>
      <c r="E12" s="28"/>
      <c r="F12" s="28"/>
      <c r="G12" s="28"/>
      <c r="H12" s="28"/>
      <c r="I12" s="23" t="s">
        <v>21</v>
      </c>
      <c r="J12" s="21" t="str">
        <f>IF('Rekapitulácia stavby'!AN10="","",'Rekapitulácia stavby'!AN10)</f>
        <v/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 x14ac:dyDescent="0.2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22</v>
      </c>
      <c r="J13" s="21" t="str">
        <f>IF('Rekapitulácia stavby'!AN11="","",'Rekapitulácia stavby'!AN11)</f>
        <v/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 x14ac:dyDescent="0.2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 x14ac:dyDescent="0.2">
      <c r="A15" s="28"/>
      <c r="B15" s="29"/>
      <c r="C15" s="28"/>
      <c r="D15" s="23" t="s">
        <v>23</v>
      </c>
      <c r="E15" s="28"/>
      <c r="F15" s="28"/>
      <c r="G15" s="28"/>
      <c r="H15" s="28"/>
      <c r="I15" s="23" t="s">
        <v>21</v>
      </c>
      <c r="J15" s="21" t="str">
        <f>'Rekapitulácia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 x14ac:dyDescent="0.2">
      <c r="A16" s="28"/>
      <c r="B16" s="29"/>
      <c r="C16" s="28"/>
      <c r="D16" s="28"/>
      <c r="E16" s="191" t="str">
        <f>'Rekapitulácia stavby'!E14</f>
        <v xml:space="preserve"> </v>
      </c>
      <c r="F16" s="191"/>
      <c r="G16" s="191"/>
      <c r="H16" s="191"/>
      <c r="I16" s="23" t="s">
        <v>22</v>
      </c>
      <c r="J16" s="21" t="str">
        <f>'Rekapitulácia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 x14ac:dyDescent="0.2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 x14ac:dyDescent="0.2">
      <c r="A18" s="28"/>
      <c r="B18" s="29"/>
      <c r="C18" s="28"/>
      <c r="D18" s="23" t="s">
        <v>24</v>
      </c>
      <c r="E18" s="28"/>
      <c r="F18" s="28"/>
      <c r="G18" s="28"/>
      <c r="H18" s="28"/>
      <c r="I18" s="23" t="s">
        <v>21</v>
      </c>
      <c r="J18" s="21" t="str">
        <f>IF('Rekapitulácia stavby'!AN16="","",'Rekapitulácia stavby'!AN16)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 x14ac:dyDescent="0.2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22</v>
      </c>
      <c r="J19" s="21" t="str">
        <f>IF('Rekapitulácia stavby'!AN17="","",'Rekapitulácia stavby'!AN17)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 x14ac:dyDescent="0.2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 x14ac:dyDescent="0.2">
      <c r="A21" s="28"/>
      <c r="B21" s="29"/>
      <c r="C21" s="28"/>
      <c r="D21" s="23" t="s">
        <v>27</v>
      </c>
      <c r="E21" s="28"/>
      <c r="F21" s="28"/>
      <c r="G21" s="28"/>
      <c r="H21" s="28"/>
      <c r="I21" s="23" t="s">
        <v>21</v>
      </c>
      <c r="J21" s="21" t="str">
        <f>IF('Rekapitulácia stavby'!AN19="","",'Rekapitulácia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 x14ac:dyDescent="0.2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22</v>
      </c>
      <c r="J22" s="21" t="str">
        <f>IF('Rekapitulácia stavby'!AN20="","",'Rekapitulácia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 x14ac:dyDescent="0.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 x14ac:dyDescent="0.2">
      <c r="A24" s="28"/>
      <c r="B24" s="29"/>
      <c r="C24" s="28"/>
      <c r="D24" s="23" t="s">
        <v>28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 x14ac:dyDescent="0.2">
      <c r="A25" s="90"/>
      <c r="B25" s="91"/>
      <c r="C25" s="90"/>
      <c r="D25" s="90"/>
      <c r="E25" s="193" t="s">
        <v>1</v>
      </c>
      <c r="F25" s="193"/>
      <c r="G25" s="193"/>
      <c r="H25" s="193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 x14ac:dyDescent="0.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 x14ac:dyDescent="0.2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4.45" customHeight="1" x14ac:dyDescent="0.2">
      <c r="A28" s="28"/>
      <c r="B28" s="29"/>
      <c r="C28" s="28"/>
      <c r="D28" s="21" t="s">
        <v>83</v>
      </c>
      <c r="E28" s="28"/>
      <c r="F28" s="28"/>
      <c r="G28" s="28"/>
      <c r="H28" s="28"/>
      <c r="I28" s="28"/>
      <c r="J28" s="27">
        <f>J94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14.45" customHeight="1" x14ac:dyDescent="0.2">
      <c r="A29" s="28"/>
      <c r="B29" s="29"/>
      <c r="C29" s="28"/>
      <c r="D29" s="26" t="s">
        <v>84</v>
      </c>
      <c r="E29" s="28"/>
      <c r="F29" s="28"/>
      <c r="G29" s="28"/>
      <c r="H29" s="28"/>
      <c r="I29" s="28"/>
      <c r="J29" s="27">
        <f>J101</f>
        <v>0</v>
      </c>
      <c r="K29" s="28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x14ac:dyDescent="0.2">
      <c r="A30" s="28"/>
      <c r="B30" s="29"/>
      <c r="C30" s="28"/>
      <c r="D30" s="93" t="s">
        <v>31</v>
      </c>
      <c r="E30" s="28"/>
      <c r="F30" s="28"/>
      <c r="G30" s="28"/>
      <c r="H30" s="28"/>
      <c r="I30" s="28"/>
      <c r="J30" s="67">
        <f>ROUND(J28 + J29,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x14ac:dyDescent="0.2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x14ac:dyDescent="0.2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x14ac:dyDescent="0.2">
      <c r="A33" s="28"/>
      <c r="B33" s="29"/>
      <c r="C33" s="28"/>
      <c r="D33" s="94" t="s">
        <v>35</v>
      </c>
      <c r="E33" s="23" t="s">
        <v>36</v>
      </c>
      <c r="F33" s="95">
        <f>ROUND((SUM(BE101:BE102) + SUM(BE120:BE135)),  2)</f>
        <v>0</v>
      </c>
      <c r="G33" s="28"/>
      <c r="H33" s="28"/>
      <c r="I33" s="96">
        <v>0.2</v>
      </c>
      <c r="J33" s="95">
        <f>ROUND(((SUM(BE101:BE102) + SUM(BE120:BE135))*I33),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x14ac:dyDescent="0.2">
      <c r="A34" s="28"/>
      <c r="B34" s="29"/>
      <c r="C34" s="28"/>
      <c r="D34" s="28"/>
      <c r="E34" s="23" t="s">
        <v>37</v>
      </c>
      <c r="F34" s="95">
        <f>ROUND((SUM(BF101:BF102) + SUM(BF120:BF135)),  2)</f>
        <v>0</v>
      </c>
      <c r="G34" s="28"/>
      <c r="H34" s="28"/>
      <c r="I34" s="96">
        <v>0.2</v>
      </c>
      <c r="J34" s="95">
        <f>ROUND(((SUM(BF101:BF102) + SUM(BF120:BF135))*I34),  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 x14ac:dyDescent="0.2">
      <c r="A35" s="28"/>
      <c r="B35" s="29"/>
      <c r="C35" s="28"/>
      <c r="D35" s="28"/>
      <c r="E35" s="23" t="s">
        <v>38</v>
      </c>
      <c r="F35" s="95">
        <f>ROUND((SUM(BG101:BG102) + SUM(BG120:BG135)),  2)</f>
        <v>0</v>
      </c>
      <c r="G35" s="28"/>
      <c r="H35" s="28"/>
      <c r="I35" s="96">
        <v>0.2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 x14ac:dyDescent="0.2">
      <c r="A36" s="28"/>
      <c r="B36" s="29"/>
      <c r="C36" s="28"/>
      <c r="D36" s="28"/>
      <c r="E36" s="23" t="s">
        <v>39</v>
      </c>
      <c r="F36" s="95">
        <f>ROUND((SUM(BH101:BH102) + SUM(BH120:BH135)),  2)</f>
        <v>0</v>
      </c>
      <c r="G36" s="28"/>
      <c r="H36" s="28"/>
      <c r="I36" s="96">
        <v>0.2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 x14ac:dyDescent="0.2">
      <c r="A37" s="28"/>
      <c r="B37" s="29"/>
      <c r="C37" s="28"/>
      <c r="D37" s="28"/>
      <c r="E37" s="23" t="s">
        <v>40</v>
      </c>
      <c r="F37" s="95">
        <f>ROUND((SUM(BI101:BI102) + SUM(BI120:BI135)),  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x14ac:dyDescent="0.2">
      <c r="A39" s="28"/>
      <c r="B39" s="29"/>
      <c r="C39" s="86"/>
      <c r="D39" s="97" t="s">
        <v>41</v>
      </c>
      <c r="E39" s="56"/>
      <c r="F39" s="56"/>
      <c r="G39" s="98" t="s">
        <v>42</v>
      </c>
      <c r="H39" s="99" t="s">
        <v>43</v>
      </c>
      <c r="I39" s="56"/>
      <c r="J39" s="100">
        <f>SUM(J30:J37)</f>
        <v>0</v>
      </c>
      <c r="K39" s="101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x14ac:dyDescent="0.2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8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8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8"/>
      <c r="B61" s="29"/>
      <c r="C61" s="28"/>
      <c r="D61" s="41" t="s">
        <v>46</v>
      </c>
      <c r="E61" s="31"/>
      <c r="F61" s="102" t="s">
        <v>47</v>
      </c>
      <c r="G61" s="41" t="s">
        <v>46</v>
      </c>
      <c r="H61" s="31"/>
      <c r="I61" s="31"/>
      <c r="J61" s="103" t="s">
        <v>47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8"/>
      <c r="B65" s="29"/>
      <c r="C65" s="28"/>
      <c r="D65" s="39" t="s">
        <v>48</v>
      </c>
      <c r="E65" s="42"/>
      <c r="F65" s="42"/>
      <c r="G65" s="39" t="s">
        <v>49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8"/>
      <c r="B76" s="29"/>
      <c r="C76" s="28"/>
      <c r="D76" s="41" t="s">
        <v>46</v>
      </c>
      <c r="E76" s="31"/>
      <c r="F76" s="102" t="s">
        <v>47</v>
      </c>
      <c r="G76" s="41" t="s">
        <v>46</v>
      </c>
      <c r="H76" s="31"/>
      <c r="I76" s="31"/>
      <c r="J76" s="103" t="s">
        <v>47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18" t="s">
        <v>85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3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167" t="str">
        <f>E7</f>
        <v>zámočnícke výrobky - oprava zabradlí a mreží ŠD Starohájska 8</v>
      </c>
      <c r="F85" s="195"/>
      <c r="G85" s="195"/>
      <c r="H85" s="195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 x14ac:dyDescent="0.2">
      <c r="A87" s="28"/>
      <c r="B87" s="29"/>
      <c r="C87" s="23" t="s">
        <v>16</v>
      </c>
      <c r="D87" s="28"/>
      <c r="E87" s="28"/>
      <c r="F87" s="21" t="str">
        <f>F10</f>
        <v xml:space="preserve"> </v>
      </c>
      <c r="G87" s="28"/>
      <c r="H87" s="28"/>
      <c r="I87" s="23" t="s">
        <v>18</v>
      </c>
      <c r="J87" s="51" t="str">
        <f>IF(J10="","",J10)</f>
        <v>1. 2. 2021</v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 x14ac:dyDescent="0.2">
      <c r="A89" s="28"/>
      <c r="B89" s="29"/>
      <c r="C89" s="23" t="s">
        <v>20</v>
      </c>
      <c r="D89" s="28"/>
      <c r="E89" s="28"/>
      <c r="F89" s="21" t="str">
        <f>E13</f>
        <v xml:space="preserve"> </v>
      </c>
      <c r="G89" s="28"/>
      <c r="H89" s="28"/>
      <c r="I89" s="23" t="s">
        <v>24</v>
      </c>
      <c r="J89" s="24" t="str">
        <f>E19</f>
        <v xml:space="preserve"> 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 x14ac:dyDescent="0.2">
      <c r="A90" s="28"/>
      <c r="B90" s="29"/>
      <c r="C90" s="23" t="s">
        <v>23</v>
      </c>
      <c r="D90" s="28"/>
      <c r="E90" s="28"/>
      <c r="F90" s="21" t="str">
        <f>IF(E16="","",E16)</f>
        <v xml:space="preserve"> </v>
      </c>
      <c r="G90" s="28"/>
      <c r="H90" s="28"/>
      <c r="I90" s="23" t="s">
        <v>27</v>
      </c>
      <c r="J90" s="24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 x14ac:dyDescent="0.2">
      <c r="A92" s="28"/>
      <c r="B92" s="29"/>
      <c r="C92" s="104" t="s">
        <v>86</v>
      </c>
      <c r="D92" s="86"/>
      <c r="E92" s="86"/>
      <c r="F92" s="86"/>
      <c r="G92" s="86"/>
      <c r="H92" s="86"/>
      <c r="I92" s="86"/>
      <c r="J92" s="105" t="s">
        <v>87</v>
      </c>
      <c r="K92" s="86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 x14ac:dyDescent="0.2">
      <c r="A94" s="28"/>
      <c r="B94" s="29"/>
      <c r="C94" s="106" t="s">
        <v>88</v>
      </c>
      <c r="D94" s="28"/>
      <c r="E94" s="28"/>
      <c r="F94" s="28"/>
      <c r="G94" s="28"/>
      <c r="H94" s="28"/>
      <c r="I94" s="28"/>
      <c r="J94" s="67">
        <f>J120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4" t="s">
        <v>89</v>
      </c>
    </row>
    <row r="95" spans="1:47" s="9" customFormat="1" ht="24.95" customHeight="1" x14ac:dyDescent="0.2">
      <c r="B95" s="107"/>
      <c r="D95" s="108" t="s">
        <v>90</v>
      </c>
      <c r="E95" s="109"/>
      <c r="F95" s="109"/>
      <c r="G95" s="109"/>
      <c r="H95" s="109"/>
      <c r="I95" s="109"/>
      <c r="J95" s="110">
        <f>J121</f>
        <v>0</v>
      </c>
      <c r="L95" s="107"/>
    </row>
    <row r="96" spans="1:47" s="10" customFormat="1" ht="19.899999999999999" customHeight="1" x14ac:dyDescent="0.2">
      <c r="B96" s="111"/>
      <c r="D96" s="112" t="s">
        <v>91</v>
      </c>
      <c r="E96" s="113"/>
      <c r="F96" s="113"/>
      <c r="G96" s="113"/>
      <c r="H96" s="113"/>
      <c r="I96" s="113"/>
      <c r="J96" s="114">
        <f>J122</f>
        <v>0</v>
      </c>
      <c r="L96" s="111"/>
    </row>
    <row r="97" spans="1:31" s="9" customFormat="1" ht="24.95" customHeight="1" x14ac:dyDescent="0.2">
      <c r="B97" s="107"/>
      <c r="D97" s="108" t="s">
        <v>92</v>
      </c>
      <c r="E97" s="109"/>
      <c r="F97" s="109"/>
      <c r="G97" s="109"/>
      <c r="H97" s="109"/>
      <c r="I97" s="109"/>
      <c r="J97" s="110">
        <f>J130</f>
        <v>0</v>
      </c>
      <c r="L97" s="107"/>
    </row>
    <row r="98" spans="1:31" s="9" customFormat="1" ht="24.95" customHeight="1" x14ac:dyDescent="0.2">
      <c r="B98" s="107"/>
      <c r="D98" s="108" t="s">
        <v>93</v>
      </c>
      <c r="E98" s="109"/>
      <c r="F98" s="109"/>
      <c r="G98" s="109"/>
      <c r="H98" s="109"/>
      <c r="I98" s="109"/>
      <c r="J98" s="110">
        <f>J133</f>
        <v>0</v>
      </c>
      <c r="L98" s="107"/>
    </row>
    <row r="99" spans="1:31" s="2" customFormat="1" ht="21.75" customHeight="1" x14ac:dyDescent="0.2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5" customHeight="1" x14ac:dyDescent="0.2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29.25" customHeight="1" x14ac:dyDescent="0.2">
      <c r="A101" s="28"/>
      <c r="B101" s="29"/>
      <c r="C101" s="106" t="s">
        <v>94</v>
      </c>
      <c r="D101" s="28"/>
      <c r="E101" s="28"/>
      <c r="F101" s="28"/>
      <c r="G101" s="28"/>
      <c r="H101" s="28"/>
      <c r="I101" s="28"/>
      <c r="J101" s="115">
        <v>0</v>
      </c>
      <c r="K101" s="28"/>
      <c r="L101" s="38"/>
      <c r="N101" s="116" t="s">
        <v>35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18" customHeight="1" x14ac:dyDescent="0.2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9.25" customHeight="1" x14ac:dyDescent="0.2">
      <c r="A103" s="28"/>
      <c r="B103" s="29"/>
      <c r="C103" s="85" t="s">
        <v>81</v>
      </c>
      <c r="D103" s="86"/>
      <c r="E103" s="86"/>
      <c r="F103" s="86"/>
      <c r="G103" s="86"/>
      <c r="H103" s="86"/>
      <c r="I103" s="86"/>
      <c r="J103" s="87">
        <f>ROUND(J94+J101,2)</f>
        <v>0</v>
      </c>
      <c r="K103" s="86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 x14ac:dyDescent="0.2">
      <c r="A104" s="28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pans="1:31" s="2" customFormat="1" ht="6.95" customHeight="1" x14ac:dyDescent="0.2">
      <c r="A108" s="28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4.95" customHeight="1" x14ac:dyDescent="0.2">
      <c r="A109" s="28"/>
      <c r="B109" s="29"/>
      <c r="C109" s="18" t="s">
        <v>95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 x14ac:dyDescent="0.2">
      <c r="A110" s="28"/>
      <c r="B110" s="29"/>
      <c r="C110" s="28"/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 x14ac:dyDescent="0.2">
      <c r="A111" s="28"/>
      <c r="B111" s="29"/>
      <c r="C111" s="23" t="s">
        <v>12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 x14ac:dyDescent="0.2">
      <c r="A112" s="28"/>
      <c r="B112" s="29"/>
      <c r="C112" s="28"/>
      <c r="D112" s="28"/>
      <c r="E112" s="167" t="str">
        <f>E7</f>
        <v>zámočnícke výrobky - oprava zabradlí a mreží ŠD Starohájska 8</v>
      </c>
      <c r="F112" s="195"/>
      <c r="G112" s="195"/>
      <c r="H112" s="195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 x14ac:dyDescent="0.2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 x14ac:dyDescent="0.2">
      <c r="A114" s="28"/>
      <c r="B114" s="29"/>
      <c r="C114" s="23" t="s">
        <v>16</v>
      </c>
      <c r="D114" s="28"/>
      <c r="E114" s="28"/>
      <c r="F114" s="21" t="str">
        <f>F10</f>
        <v xml:space="preserve"> </v>
      </c>
      <c r="G114" s="28"/>
      <c r="H114" s="28"/>
      <c r="I114" s="23" t="s">
        <v>18</v>
      </c>
      <c r="J114" s="51" t="str">
        <f>IF(J10="","",J10)</f>
        <v>1. 2. 2021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 x14ac:dyDescent="0.2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5.2" customHeight="1" x14ac:dyDescent="0.2">
      <c r="A116" s="28"/>
      <c r="B116" s="29"/>
      <c r="C116" s="23" t="s">
        <v>20</v>
      </c>
      <c r="D116" s="28"/>
      <c r="E116" s="28"/>
      <c r="F116" s="21" t="str">
        <f>E13</f>
        <v xml:space="preserve"> </v>
      </c>
      <c r="G116" s="28"/>
      <c r="H116" s="28"/>
      <c r="I116" s="23" t="s">
        <v>24</v>
      </c>
      <c r="J116" s="24" t="str">
        <f>E19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2" customHeight="1" x14ac:dyDescent="0.2">
      <c r="A117" s="28"/>
      <c r="B117" s="29"/>
      <c r="C117" s="23" t="s">
        <v>23</v>
      </c>
      <c r="D117" s="28"/>
      <c r="E117" s="28"/>
      <c r="F117" s="21" t="str">
        <f>IF(E16="","",E16)</f>
        <v xml:space="preserve"> </v>
      </c>
      <c r="G117" s="28"/>
      <c r="H117" s="28"/>
      <c r="I117" s="23" t="s">
        <v>27</v>
      </c>
      <c r="J117" s="24" t="str">
        <f>E22</f>
        <v xml:space="preserve"> 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0.35" customHeight="1" x14ac:dyDescent="0.2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11" customFormat="1" ht="29.25" customHeight="1" x14ac:dyDescent="0.2">
      <c r="A119" s="117"/>
      <c r="B119" s="118"/>
      <c r="C119" s="119" t="s">
        <v>96</v>
      </c>
      <c r="D119" s="120" t="s">
        <v>56</v>
      </c>
      <c r="E119" s="120" t="s">
        <v>52</v>
      </c>
      <c r="F119" s="120" t="s">
        <v>53</v>
      </c>
      <c r="G119" s="120" t="s">
        <v>97</v>
      </c>
      <c r="H119" s="120" t="s">
        <v>98</v>
      </c>
      <c r="I119" s="120" t="s">
        <v>99</v>
      </c>
      <c r="J119" s="121" t="s">
        <v>87</v>
      </c>
      <c r="K119" s="122" t="s">
        <v>100</v>
      </c>
      <c r="L119" s="123"/>
      <c r="M119" s="58" t="s">
        <v>1</v>
      </c>
      <c r="N119" s="59" t="s">
        <v>35</v>
      </c>
      <c r="O119" s="59" t="s">
        <v>101</v>
      </c>
      <c r="P119" s="59" t="s">
        <v>102</v>
      </c>
      <c r="Q119" s="59" t="s">
        <v>103</v>
      </c>
      <c r="R119" s="59" t="s">
        <v>104</v>
      </c>
      <c r="S119" s="59" t="s">
        <v>105</v>
      </c>
      <c r="T119" s="60" t="s">
        <v>106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5" s="2" customFormat="1" ht="22.9" customHeight="1" x14ac:dyDescent="0.25">
      <c r="A120" s="28"/>
      <c r="B120" s="29"/>
      <c r="C120" s="65" t="s">
        <v>83</v>
      </c>
      <c r="D120" s="28"/>
      <c r="E120" s="28"/>
      <c r="F120" s="28"/>
      <c r="G120" s="28"/>
      <c r="H120" s="28"/>
      <c r="I120" s="28"/>
      <c r="J120" s="124">
        <f>BK120</f>
        <v>0</v>
      </c>
      <c r="K120" s="28"/>
      <c r="L120" s="29"/>
      <c r="M120" s="61"/>
      <c r="N120" s="52"/>
      <c r="O120" s="62"/>
      <c r="P120" s="125">
        <f>P121+P130+P133</f>
        <v>790.32999999999993</v>
      </c>
      <c r="Q120" s="62"/>
      <c r="R120" s="125">
        <f>R121+R130+R133</f>
        <v>0.19040000000000001</v>
      </c>
      <c r="S120" s="62"/>
      <c r="T120" s="126">
        <f>T121+T130+T133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4" t="s">
        <v>70</v>
      </c>
      <c r="AU120" s="14" t="s">
        <v>89</v>
      </c>
      <c r="BK120" s="127">
        <f>BK121+BK130+BK133</f>
        <v>0</v>
      </c>
    </row>
    <row r="121" spans="1:65" s="12" customFormat="1" ht="25.9" customHeight="1" x14ac:dyDescent="0.2">
      <c r="B121" s="128"/>
      <c r="D121" s="129" t="s">
        <v>70</v>
      </c>
      <c r="E121" s="130" t="s">
        <v>107</v>
      </c>
      <c r="F121" s="130" t="s">
        <v>108</v>
      </c>
      <c r="J121" s="131">
        <f>BK121</f>
        <v>0</v>
      </c>
      <c r="L121" s="128"/>
      <c r="M121" s="132"/>
      <c r="N121" s="133"/>
      <c r="O121" s="133"/>
      <c r="P121" s="134">
        <f>P122</f>
        <v>776.16</v>
      </c>
      <c r="Q121" s="133"/>
      <c r="R121" s="134">
        <f>R122</f>
        <v>0.19040000000000001</v>
      </c>
      <c r="S121" s="133"/>
      <c r="T121" s="135">
        <f>T122</f>
        <v>0</v>
      </c>
      <c r="AR121" s="129" t="s">
        <v>109</v>
      </c>
      <c r="AT121" s="136" t="s">
        <v>70</v>
      </c>
      <c r="AU121" s="136" t="s">
        <v>71</v>
      </c>
      <c r="AY121" s="129" t="s">
        <v>110</v>
      </c>
      <c r="BK121" s="137">
        <f>BK122</f>
        <v>0</v>
      </c>
    </row>
    <row r="122" spans="1:65" s="12" customFormat="1" ht="22.9" customHeight="1" x14ac:dyDescent="0.2">
      <c r="B122" s="128"/>
      <c r="D122" s="129" t="s">
        <v>70</v>
      </c>
      <c r="E122" s="138" t="s">
        <v>111</v>
      </c>
      <c r="F122" s="138" t="s">
        <v>112</v>
      </c>
      <c r="J122" s="139">
        <f>BK122</f>
        <v>0</v>
      </c>
      <c r="L122" s="128"/>
      <c r="M122" s="132"/>
      <c r="N122" s="133"/>
      <c r="O122" s="133"/>
      <c r="P122" s="134">
        <f>SUM(P123:P129)</f>
        <v>776.16</v>
      </c>
      <c r="Q122" s="133"/>
      <c r="R122" s="134">
        <f>SUM(R123:R129)</f>
        <v>0.19040000000000001</v>
      </c>
      <c r="S122" s="133"/>
      <c r="T122" s="135">
        <f>SUM(T123:T129)</f>
        <v>0</v>
      </c>
      <c r="AR122" s="129" t="s">
        <v>109</v>
      </c>
      <c r="AT122" s="136" t="s">
        <v>70</v>
      </c>
      <c r="AU122" s="136" t="s">
        <v>76</v>
      </c>
      <c r="AY122" s="129" t="s">
        <v>110</v>
      </c>
      <c r="BK122" s="137">
        <f>SUM(BK123:BK129)</f>
        <v>0</v>
      </c>
    </row>
    <row r="123" spans="1:65" s="2" customFormat="1" ht="60" customHeight="1" x14ac:dyDescent="0.2">
      <c r="A123" s="28"/>
      <c r="B123" s="140"/>
      <c r="C123" s="141" t="s">
        <v>76</v>
      </c>
      <c r="D123" s="141" t="s">
        <v>113</v>
      </c>
      <c r="E123" s="142" t="s">
        <v>114</v>
      </c>
      <c r="F123" s="158" t="s">
        <v>162</v>
      </c>
      <c r="G123" s="144" t="s">
        <v>115</v>
      </c>
      <c r="H123" s="145">
        <v>39</v>
      </c>
      <c r="I123" s="145"/>
      <c r="J123" s="145">
        <f t="shared" ref="J123:J129" si="0">ROUND(I123*H123,3)</f>
        <v>0</v>
      </c>
      <c r="K123" s="146"/>
      <c r="L123" s="29"/>
      <c r="M123" s="147" t="s">
        <v>1</v>
      </c>
      <c r="N123" s="148" t="s">
        <v>37</v>
      </c>
      <c r="O123" s="149">
        <v>0.69299999999999995</v>
      </c>
      <c r="P123" s="149">
        <f t="shared" ref="P123:P129" si="1">O123*H123</f>
        <v>27.026999999999997</v>
      </c>
      <c r="Q123" s="149">
        <v>1.7000000000000001E-4</v>
      </c>
      <c r="R123" s="149">
        <f t="shared" ref="R123:R129" si="2">Q123*H123</f>
        <v>6.6300000000000005E-3</v>
      </c>
      <c r="S123" s="149">
        <v>0</v>
      </c>
      <c r="T123" s="150">
        <f t="shared" ref="T123:T129" si="3"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1" t="s">
        <v>116</v>
      </c>
      <c r="AT123" s="151" t="s">
        <v>113</v>
      </c>
      <c r="AU123" s="151" t="s">
        <v>109</v>
      </c>
      <c r="AY123" s="14" t="s">
        <v>110</v>
      </c>
      <c r="BE123" s="152">
        <f t="shared" ref="BE123:BE129" si="4">IF(N123="základná",J123,0)</f>
        <v>0</v>
      </c>
      <c r="BF123" s="152">
        <f t="shared" ref="BF123:BF129" si="5">IF(N123="znížená",J123,0)</f>
        <v>0</v>
      </c>
      <c r="BG123" s="152">
        <f t="shared" ref="BG123:BG129" si="6">IF(N123="zákl. prenesená",J123,0)</f>
        <v>0</v>
      </c>
      <c r="BH123" s="152">
        <f t="shared" ref="BH123:BH129" si="7">IF(N123="zníž. prenesená",J123,0)</f>
        <v>0</v>
      </c>
      <c r="BI123" s="152">
        <f t="shared" ref="BI123:BI129" si="8">IF(N123="nulová",J123,0)</f>
        <v>0</v>
      </c>
      <c r="BJ123" s="14" t="s">
        <v>109</v>
      </c>
      <c r="BK123" s="153">
        <f t="shared" ref="BK123:BK129" si="9">ROUND(I123*H123,3)</f>
        <v>0</v>
      </c>
      <c r="BL123" s="14" t="s">
        <v>116</v>
      </c>
      <c r="BM123" s="151" t="s">
        <v>117</v>
      </c>
    </row>
    <row r="124" spans="1:65" s="2" customFormat="1" ht="55.5" customHeight="1" x14ac:dyDescent="0.2">
      <c r="A124" s="28"/>
      <c r="B124" s="140"/>
      <c r="C124" s="141" t="s">
        <v>109</v>
      </c>
      <c r="D124" s="141" t="s">
        <v>113</v>
      </c>
      <c r="E124" s="142" t="s">
        <v>118</v>
      </c>
      <c r="F124" s="143" t="s">
        <v>163</v>
      </c>
      <c r="G124" s="144" t="s">
        <v>115</v>
      </c>
      <c r="H124" s="145">
        <v>2</v>
      </c>
      <c r="I124" s="145"/>
      <c r="J124" s="145">
        <f t="shared" si="0"/>
        <v>0</v>
      </c>
      <c r="K124" s="146"/>
      <c r="L124" s="29"/>
      <c r="M124" s="147" t="s">
        <v>1</v>
      </c>
      <c r="N124" s="148" t="s">
        <v>37</v>
      </c>
      <c r="O124" s="149">
        <v>0.69299999999999995</v>
      </c>
      <c r="P124" s="149">
        <f t="shared" si="1"/>
        <v>1.3859999999999999</v>
      </c>
      <c r="Q124" s="149">
        <v>1.7000000000000001E-4</v>
      </c>
      <c r="R124" s="149">
        <f t="shared" si="2"/>
        <v>3.4000000000000002E-4</v>
      </c>
      <c r="S124" s="149">
        <v>0</v>
      </c>
      <c r="T124" s="150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1" t="s">
        <v>116</v>
      </c>
      <c r="AT124" s="151" t="s">
        <v>113</v>
      </c>
      <c r="AU124" s="151" t="s">
        <v>109</v>
      </c>
      <c r="AY124" s="14" t="s">
        <v>110</v>
      </c>
      <c r="BE124" s="152">
        <f t="shared" si="4"/>
        <v>0</v>
      </c>
      <c r="BF124" s="152">
        <f t="shared" si="5"/>
        <v>0</v>
      </c>
      <c r="BG124" s="152">
        <f t="shared" si="6"/>
        <v>0</v>
      </c>
      <c r="BH124" s="152">
        <f t="shared" si="7"/>
        <v>0</v>
      </c>
      <c r="BI124" s="152">
        <f t="shared" si="8"/>
        <v>0</v>
      </c>
      <c r="BJ124" s="14" t="s">
        <v>109</v>
      </c>
      <c r="BK124" s="153">
        <f t="shared" si="9"/>
        <v>0</v>
      </c>
      <c r="BL124" s="14" t="s">
        <v>116</v>
      </c>
      <c r="BM124" s="151" t="s">
        <v>119</v>
      </c>
    </row>
    <row r="125" spans="1:65" s="2" customFormat="1" ht="51.75" customHeight="1" x14ac:dyDescent="0.2">
      <c r="A125" s="28"/>
      <c r="B125" s="140"/>
      <c r="C125" s="141" t="s">
        <v>120</v>
      </c>
      <c r="D125" s="141" t="s">
        <v>113</v>
      </c>
      <c r="E125" s="142" t="s">
        <v>121</v>
      </c>
      <c r="F125" s="143" t="s">
        <v>164</v>
      </c>
      <c r="G125" s="144" t="s">
        <v>115</v>
      </c>
      <c r="H125" s="145">
        <v>2</v>
      </c>
      <c r="I125" s="145"/>
      <c r="J125" s="145">
        <f t="shared" si="0"/>
        <v>0</v>
      </c>
      <c r="K125" s="146"/>
      <c r="L125" s="29"/>
      <c r="M125" s="147" t="s">
        <v>1</v>
      </c>
      <c r="N125" s="148" t="s">
        <v>37</v>
      </c>
      <c r="O125" s="149">
        <v>0.69299999999999995</v>
      </c>
      <c r="P125" s="149">
        <f t="shared" si="1"/>
        <v>1.3859999999999999</v>
      </c>
      <c r="Q125" s="149">
        <v>1.7000000000000001E-4</v>
      </c>
      <c r="R125" s="149">
        <f t="shared" si="2"/>
        <v>3.4000000000000002E-4</v>
      </c>
      <c r="S125" s="149">
        <v>0</v>
      </c>
      <c r="T125" s="150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1" t="s">
        <v>116</v>
      </c>
      <c r="AT125" s="151" t="s">
        <v>113</v>
      </c>
      <c r="AU125" s="151" t="s">
        <v>109</v>
      </c>
      <c r="AY125" s="14" t="s">
        <v>110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4" t="s">
        <v>109</v>
      </c>
      <c r="BK125" s="153">
        <f t="shared" si="9"/>
        <v>0</v>
      </c>
      <c r="BL125" s="14" t="s">
        <v>116</v>
      </c>
      <c r="BM125" s="151" t="s">
        <v>122</v>
      </c>
    </row>
    <row r="126" spans="1:65" s="2" customFormat="1" ht="57.75" customHeight="1" x14ac:dyDescent="0.2">
      <c r="A126" s="28"/>
      <c r="B126" s="140"/>
      <c r="C126" s="141" t="s">
        <v>123</v>
      </c>
      <c r="D126" s="141" t="s">
        <v>113</v>
      </c>
      <c r="E126" s="142" t="s">
        <v>124</v>
      </c>
      <c r="F126" s="143" t="s">
        <v>165</v>
      </c>
      <c r="G126" s="144" t="s">
        <v>115</v>
      </c>
      <c r="H126" s="145">
        <v>864</v>
      </c>
      <c r="I126" s="145"/>
      <c r="J126" s="145">
        <f t="shared" si="0"/>
        <v>0</v>
      </c>
      <c r="K126" s="146"/>
      <c r="L126" s="29"/>
      <c r="M126" s="147" t="s">
        <v>1</v>
      </c>
      <c r="N126" s="148" t="s">
        <v>37</v>
      </c>
      <c r="O126" s="149">
        <v>0.69299999999999995</v>
      </c>
      <c r="P126" s="149">
        <f t="shared" si="1"/>
        <v>598.75199999999995</v>
      </c>
      <c r="Q126" s="149">
        <v>1.7000000000000001E-4</v>
      </c>
      <c r="R126" s="149">
        <f t="shared" si="2"/>
        <v>0.14688000000000001</v>
      </c>
      <c r="S126" s="149">
        <v>0</v>
      </c>
      <c r="T126" s="150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1" t="s">
        <v>116</v>
      </c>
      <c r="AT126" s="151" t="s">
        <v>113</v>
      </c>
      <c r="AU126" s="151" t="s">
        <v>109</v>
      </c>
      <c r="AY126" s="14" t="s">
        <v>110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4" t="s">
        <v>109</v>
      </c>
      <c r="BK126" s="153">
        <f t="shared" si="9"/>
        <v>0</v>
      </c>
      <c r="BL126" s="14" t="s">
        <v>116</v>
      </c>
      <c r="BM126" s="151" t="s">
        <v>125</v>
      </c>
    </row>
    <row r="127" spans="1:65" s="2" customFormat="1" ht="48" customHeight="1" x14ac:dyDescent="0.2">
      <c r="A127" s="28"/>
      <c r="B127" s="140"/>
      <c r="C127" s="141" t="s">
        <v>126</v>
      </c>
      <c r="D127" s="141" t="s">
        <v>113</v>
      </c>
      <c r="E127" s="142" t="s">
        <v>127</v>
      </c>
      <c r="F127" s="143" t="s">
        <v>166</v>
      </c>
      <c r="G127" s="144" t="s">
        <v>115</v>
      </c>
      <c r="H127" s="145">
        <v>195</v>
      </c>
      <c r="I127" s="145"/>
      <c r="J127" s="145">
        <f t="shared" si="0"/>
        <v>0</v>
      </c>
      <c r="K127" s="146"/>
      <c r="L127" s="29"/>
      <c r="M127" s="147" t="s">
        <v>1</v>
      </c>
      <c r="N127" s="148" t="s">
        <v>37</v>
      </c>
      <c r="O127" s="149">
        <v>0.69299999999999995</v>
      </c>
      <c r="P127" s="149">
        <f t="shared" si="1"/>
        <v>135.13499999999999</v>
      </c>
      <c r="Q127" s="149">
        <v>1.7000000000000001E-4</v>
      </c>
      <c r="R127" s="149">
        <f t="shared" si="2"/>
        <v>3.3149999999999999E-2</v>
      </c>
      <c r="S127" s="149">
        <v>0</v>
      </c>
      <c r="T127" s="150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1" t="s">
        <v>116</v>
      </c>
      <c r="AT127" s="151" t="s">
        <v>113</v>
      </c>
      <c r="AU127" s="151" t="s">
        <v>109</v>
      </c>
      <c r="AY127" s="14" t="s">
        <v>110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4" t="s">
        <v>109</v>
      </c>
      <c r="BK127" s="153">
        <f t="shared" si="9"/>
        <v>0</v>
      </c>
      <c r="BL127" s="14" t="s">
        <v>116</v>
      </c>
      <c r="BM127" s="151" t="s">
        <v>128</v>
      </c>
    </row>
    <row r="128" spans="1:65" s="2" customFormat="1" ht="54" customHeight="1" x14ac:dyDescent="0.2">
      <c r="A128" s="28"/>
      <c r="B128" s="140"/>
      <c r="C128" s="141" t="s">
        <v>129</v>
      </c>
      <c r="D128" s="141" t="s">
        <v>113</v>
      </c>
      <c r="E128" s="142" t="s">
        <v>130</v>
      </c>
      <c r="F128" s="143" t="s">
        <v>167</v>
      </c>
      <c r="G128" s="144" t="s">
        <v>115</v>
      </c>
      <c r="H128" s="145">
        <v>18</v>
      </c>
      <c r="I128" s="145"/>
      <c r="J128" s="145">
        <f t="shared" si="0"/>
        <v>0</v>
      </c>
      <c r="K128" s="146"/>
      <c r="L128" s="29"/>
      <c r="M128" s="147" t="s">
        <v>1</v>
      </c>
      <c r="N128" s="148" t="s">
        <v>37</v>
      </c>
      <c r="O128" s="149">
        <v>0.69299999999999995</v>
      </c>
      <c r="P128" s="149">
        <f t="shared" si="1"/>
        <v>12.473999999999998</v>
      </c>
      <c r="Q128" s="149">
        <v>1.7000000000000001E-4</v>
      </c>
      <c r="R128" s="149">
        <f t="shared" si="2"/>
        <v>3.0600000000000002E-3</v>
      </c>
      <c r="S128" s="149">
        <v>0</v>
      </c>
      <c r="T128" s="150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1" t="s">
        <v>116</v>
      </c>
      <c r="AT128" s="151" t="s">
        <v>113</v>
      </c>
      <c r="AU128" s="151" t="s">
        <v>109</v>
      </c>
      <c r="AY128" s="14" t="s">
        <v>110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4" t="s">
        <v>109</v>
      </c>
      <c r="BK128" s="153">
        <f t="shared" si="9"/>
        <v>0</v>
      </c>
      <c r="BL128" s="14" t="s">
        <v>116</v>
      </c>
      <c r="BM128" s="151" t="s">
        <v>131</v>
      </c>
    </row>
    <row r="129" spans="1:65" s="2" customFormat="1" ht="21.75" customHeight="1" x14ac:dyDescent="0.2">
      <c r="A129" s="28"/>
      <c r="B129" s="140"/>
      <c r="C129" s="141" t="s">
        <v>132</v>
      </c>
      <c r="D129" s="141" t="s">
        <v>113</v>
      </c>
      <c r="E129" s="142" t="s">
        <v>133</v>
      </c>
      <c r="F129" s="143" t="s">
        <v>134</v>
      </c>
      <c r="G129" s="144" t="s">
        <v>135</v>
      </c>
      <c r="H129" s="145">
        <v>246.268</v>
      </c>
      <c r="I129" s="145"/>
      <c r="J129" s="145">
        <f t="shared" si="0"/>
        <v>0</v>
      </c>
      <c r="K129" s="146"/>
      <c r="L129" s="29"/>
      <c r="M129" s="147" t="s">
        <v>1</v>
      </c>
      <c r="N129" s="148" t="s">
        <v>37</v>
      </c>
      <c r="O129" s="149">
        <v>0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1" t="s">
        <v>116</v>
      </c>
      <c r="AT129" s="151" t="s">
        <v>113</v>
      </c>
      <c r="AU129" s="151" t="s">
        <v>109</v>
      </c>
      <c r="AY129" s="14" t="s">
        <v>110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4" t="s">
        <v>109</v>
      </c>
      <c r="BK129" s="153">
        <f t="shared" si="9"/>
        <v>0</v>
      </c>
      <c r="BL129" s="14" t="s">
        <v>116</v>
      </c>
      <c r="BM129" s="151" t="s">
        <v>136</v>
      </c>
    </row>
    <row r="130" spans="1:65" s="12" customFormat="1" ht="25.9" customHeight="1" x14ac:dyDescent="0.2">
      <c r="B130" s="128"/>
      <c r="D130" s="129" t="s">
        <v>70</v>
      </c>
      <c r="E130" s="130" t="s">
        <v>137</v>
      </c>
      <c r="F130" s="130" t="s">
        <v>138</v>
      </c>
      <c r="J130" s="131">
        <f>BK130</f>
        <v>0</v>
      </c>
      <c r="L130" s="128"/>
      <c r="M130" s="132"/>
      <c r="N130" s="133"/>
      <c r="O130" s="133"/>
      <c r="P130" s="134">
        <f>SUM(P131:P132)</f>
        <v>14.170000000000002</v>
      </c>
      <c r="Q130" s="133"/>
      <c r="R130" s="134">
        <f>SUM(R131:R132)</f>
        <v>0</v>
      </c>
      <c r="S130" s="133"/>
      <c r="T130" s="135">
        <f>SUM(T131:T132)</f>
        <v>0</v>
      </c>
      <c r="AR130" s="129" t="s">
        <v>123</v>
      </c>
      <c r="AT130" s="136" t="s">
        <v>70</v>
      </c>
      <c r="AU130" s="136" t="s">
        <v>71</v>
      </c>
      <c r="AY130" s="129" t="s">
        <v>110</v>
      </c>
      <c r="BK130" s="137">
        <f>SUM(BK131:BK132)</f>
        <v>0</v>
      </c>
    </row>
    <row r="131" spans="1:65" s="2" customFormat="1" ht="33" customHeight="1" x14ac:dyDescent="0.2">
      <c r="A131" s="28"/>
      <c r="B131" s="140"/>
      <c r="C131" s="141" t="s">
        <v>139</v>
      </c>
      <c r="D131" s="141" t="s">
        <v>113</v>
      </c>
      <c r="E131" s="142" t="s">
        <v>140</v>
      </c>
      <c r="F131" s="143" t="s">
        <v>141</v>
      </c>
      <c r="G131" s="144" t="s">
        <v>142</v>
      </c>
      <c r="H131" s="145">
        <v>12</v>
      </c>
      <c r="I131" s="145"/>
      <c r="J131" s="145">
        <f>ROUND(I131*H131,3)</f>
        <v>0</v>
      </c>
      <c r="K131" s="146"/>
      <c r="L131" s="29"/>
      <c r="M131" s="147" t="s">
        <v>1</v>
      </c>
      <c r="N131" s="148" t="s">
        <v>37</v>
      </c>
      <c r="O131" s="149">
        <v>1.0900000000000001</v>
      </c>
      <c r="P131" s="149">
        <f>O131*H131</f>
        <v>13.080000000000002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1" t="s">
        <v>143</v>
      </c>
      <c r="AT131" s="151" t="s">
        <v>113</v>
      </c>
      <c r="AU131" s="151" t="s">
        <v>76</v>
      </c>
      <c r="AY131" s="14" t="s">
        <v>110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4" t="s">
        <v>109</v>
      </c>
      <c r="BK131" s="153">
        <f>ROUND(I131*H131,3)</f>
        <v>0</v>
      </c>
      <c r="BL131" s="14" t="s">
        <v>143</v>
      </c>
      <c r="BM131" s="151" t="s">
        <v>144</v>
      </c>
    </row>
    <row r="132" spans="1:65" s="2" customFormat="1" ht="16.5" customHeight="1" x14ac:dyDescent="0.2">
      <c r="A132" s="28"/>
      <c r="B132" s="140"/>
      <c r="C132" s="141" t="s">
        <v>145</v>
      </c>
      <c r="D132" s="141" t="s">
        <v>113</v>
      </c>
      <c r="E132" s="142" t="s">
        <v>146</v>
      </c>
      <c r="F132" s="143" t="s">
        <v>147</v>
      </c>
      <c r="G132" s="144" t="s">
        <v>148</v>
      </c>
      <c r="H132" s="145">
        <v>1</v>
      </c>
      <c r="I132" s="145"/>
      <c r="J132" s="145">
        <f>ROUND(I132*H132,3)</f>
        <v>0</v>
      </c>
      <c r="K132" s="146"/>
      <c r="L132" s="29"/>
      <c r="M132" s="147" t="s">
        <v>1</v>
      </c>
      <c r="N132" s="148" t="s">
        <v>37</v>
      </c>
      <c r="O132" s="149">
        <v>1.0900000000000001</v>
      </c>
      <c r="P132" s="149">
        <f>O132*H132</f>
        <v>1.0900000000000001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1" t="s">
        <v>143</v>
      </c>
      <c r="AT132" s="151" t="s">
        <v>113</v>
      </c>
      <c r="AU132" s="151" t="s">
        <v>76</v>
      </c>
      <c r="AY132" s="14" t="s">
        <v>110</v>
      </c>
      <c r="BE132" s="152">
        <f>IF(N132="základná",J132,0)</f>
        <v>0</v>
      </c>
      <c r="BF132" s="152">
        <f>IF(N132="znížená",J132,0)</f>
        <v>0</v>
      </c>
      <c r="BG132" s="152">
        <f>IF(N132="zákl. prenesená",J132,0)</f>
        <v>0</v>
      </c>
      <c r="BH132" s="152">
        <f>IF(N132="zníž. prenesená",J132,0)</f>
        <v>0</v>
      </c>
      <c r="BI132" s="152">
        <f>IF(N132="nulová",J132,0)</f>
        <v>0</v>
      </c>
      <c r="BJ132" s="14" t="s">
        <v>109</v>
      </c>
      <c r="BK132" s="153">
        <f>ROUND(I132*H132,3)</f>
        <v>0</v>
      </c>
      <c r="BL132" s="14" t="s">
        <v>143</v>
      </c>
      <c r="BM132" s="151" t="s">
        <v>149</v>
      </c>
    </row>
    <row r="133" spans="1:65" s="12" customFormat="1" ht="25.9" customHeight="1" x14ac:dyDescent="0.2">
      <c r="B133" s="128"/>
      <c r="D133" s="129" t="s">
        <v>70</v>
      </c>
      <c r="E133" s="130" t="s">
        <v>150</v>
      </c>
      <c r="F133" s="130" t="s">
        <v>151</v>
      </c>
      <c r="J133" s="131">
        <f>BK133</f>
        <v>0</v>
      </c>
      <c r="L133" s="128"/>
      <c r="M133" s="132"/>
      <c r="N133" s="133"/>
      <c r="O133" s="133"/>
      <c r="P133" s="134">
        <f>SUM(P134:P135)</f>
        <v>0</v>
      </c>
      <c r="Q133" s="133"/>
      <c r="R133" s="134">
        <f>SUM(R134:R135)</f>
        <v>0</v>
      </c>
      <c r="S133" s="133"/>
      <c r="T133" s="135">
        <f>SUM(T134:T135)</f>
        <v>0</v>
      </c>
      <c r="AR133" s="129" t="s">
        <v>126</v>
      </c>
      <c r="AT133" s="136" t="s">
        <v>70</v>
      </c>
      <c r="AU133" s="136" t="s">
        <v>71</v>
      </c>
      <c r="AY133" s="129" t="s">
        <v>110</v>
      </c>
      <c r="BK133" s="137">
        <f>SUM(BK134:BK135)</f>
        <v>0</v>
      </c>
    </row>
    <row r="134" spans="1:65" s="2" customFormat="1" ht="21.75" customHeight="1" x14ac:dyDescent="0.2">
      <c r="A134" s="28"/>
      <c r="B134" s="140"/>
      <c r="C134" s="141" t="s">
        <v>152</v>
      </c>
      <c r="D134" s="141" t="s">
        <v>113</v>
      </c>
      <c r="E134" s="142" t="s">
        <v>153</v>
      </c>
      <c r="F134" s="143" t="s">
        <v>154</v>
      </c>
      <c r="G134" s="144" t="s">
        <v>155</v>
      </c>
      <c r="H134" s="145">
        <v>249.85</v>
      </c>
      <c r="I134" s="145"/>
      <c r="J134" s="145">
        <f>ROUND(I134*H134,3)</f>
        <v>0</v>
      </c>
      <c r="K134" s="146"/>
      <c r="L134" s="29"/>
      <c r="M134" s="147" t="s">
        <v>1</v>
      </c>
      <c r="N134" s="148" t="s">
        <v>37</v>
      </c>
      <c r="O134" s="149">
        <v>0</v>
      </c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1" t="s">
        <v>156</v>
      </c>
      <c r="AT134" s="151" t="s">
        <v>113</v>
      </c>
      <c r="AU134" s="151" t="s">
        <v>76</v>
      </c>
      <c r="AY134" s="14" t="s">
        <v>110</v>
      </c>
      <c r="BE134" s="152">
        <f>IF(N134="základná",J134,0)</f>
        <v>0</v>
      </c>
      <c r="BF134" s="152">
        <f>IF(N134="znížená",J134,0)</f>
        <v>0</v>
      </c>
      <c r="BG134" s="152">
        <f>IF(N134="zákl. prenesená",J134,0)</f>
        <v>0</v>
      </c>
      <c r="BH134" s="152">
        <f>IF(N134="zníž. prenesená",J134,0)</f>
        <v>0</v>
      </c>
      <c r="BI134" s="152">
        <f>IF(N134="nulová",J134,0)</f>
        <v>0</v>
      </c>
      <c r="BJ134" s="14" t="s">
        <v>109</v>
      </c>
      <c r="BK134" s="153">
        <f>ROUND(I134*H134,3)</f>
        <v>0</v>
      </c>
      <c r="BL134" s="14" t="s">
        <v>156</v>
      </c>
      <c r="BM134" s="151" t="s">
        <v>157</v>
      </c>
    </row>
    <row r="135" spans="1:65" s="2" customFormat="1" ht="21.75" customHeight="1" x14ac:dyDescent="0.2">
      <c r="A135" s="28"/>
      <c r="B135" s="140"/>
      <c r="C135" s="141" t="s">
        <v>158</v>
      </c>
      <c r="D135" s="141" t="s">
        <v>113</v>
      </c>
      <c r="E135" s="142" t="s">
        <v>159</v>
      </c>
      <c r="F135" s="143" t="s">
        <v>160</v>
      </c>
      <c r="G135" s="144" t="s">
        <v>155</v>
      </c>
      <c r="H135" s="145">
        <v>249.85</v>
      </c>
      <c r="I135" s="145"/>
      <c r="J135" s="145">
        <f>ROUND(I135*H135,3)</f>
        <v>0</v>
      </c>
      <c r="K135" s="146"/>
      <c r="L135" s="29"/>
      <c r="M135" s="154" t="s">
        <v>1</v>
      </c>
      <c r="N135" s="155" t="s">
        <v>37</v>
      </c>
      <c r="O135" s="156">
        <v>0</v>
      </c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1" t="s">
        <v>156</v>
      </c>
      <c r="AT135" s="151" t="s">
        <v>113</v>
      </c>
      <c r="AU135" s="151" t="s">
        <v>76</v>
      </c>
      <c r="AY135" s="14" t="s">
        <v>110</v>
      </c>
      <c r="BE135" s="152">
        <f>IF(N135="základná",J135,0)</f>
        <v>0</v>
      </c>
      <c r="BF135" s="152">
        <f>IF(N135="znížená",J135,0)</f>
        <v>0</v>
      </c>
      <c r="BG135" s="152">
        <f>IF(N135="zákl. prenesená",J135,0)</f>
        <v>0</v>
      </c>
      <c r="BH135" s="152">
        <f>IF(N135="zníž. prenesená",J135,0)</f>
        <v>0</v>
      </c>
      <c r="BI135" s="152">
        <f>IF(N135="nulová",J135,0)</f>
        <v>0</v>
      </c>
      <c r="BJ135" s="14" t="s">
        <v>109</v>
      </c>
      <c r="BK135" s="153">
        <f>ROUND(I135*H135,3)</f>
        <v>0</v>
      </c>
      <c r="BL135" s="14" t="s">
        <v>156</v>
      </c>
      <c r="BM135" s="151" t="s">
        <v>161</v>
      </c>
    </row>
    <row r="136" spans="1:65" s="2" customFormat="1" ht="6.95" customHeight="1" x14ac:dyDescent="0.2">
      <c r="A136" s="28"/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29"/>
      <c r="M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</sheetData>
  <autoFilter ref="C119:K135"/>
  <mergeCells count="6">
    <mergeCell ref="E112:H11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074 - zámočnícke výrobky ...</vt:lpstr>
      <vt:lpstr>'074 - zámočnícke výrobky ...'!Názvy_tlače</vt:lpstr>
      <vt:lpstr>'Rekapitulácia stavby'!Názvy_tlače</vt:lpstr>
      <vt:lpstr>'074 - zámočnícke výrobky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office</dc:creator>
  <cp:lastModifiedBy>EU</cp:lastModifiedBy>
  <dcterms:created xsi:type="dcterms:W3CDTF">2021-02-04T07:28:28Z</dcterms:created>
  <dcterms:modified xsi:type="dcterms:W3CDTF">2021-02-09T10:05:29Z</dcterms:modified>
</cp:coreProperties>
</file>