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\Desktop\Oprava balkonov a sokla HP 0819 §117\"/>
    </mc:Choice>
  </mc:AlternateContent>
  <bookViews>
    <workbookView xWindow="-120" yWindow="-120" windowWidth="29040" windowHeight="15840"/>
  </bookViews>
  <sheets>
    <sheet name="Rekapitulácia stavby" sheetId="1" r:id="rId1"/>
    <sheet name="79 - Opravy zatečený a zv..." sheetId="2" r:id="rId2"/>
  </sheets>
  <definedNames>
    <definedName name="_xlnm._FilterDatabase" localSheetId="1" hidden="1">'79 - Opravy zatečený a zv...'!$C$88:$K$140</definedName>
    <definedName name="_xlnm.Print_Titles" localSheetId="1">'79 - Opravy zatečený a zv...'!$88:$88</definedName>
    <definedName name="_xlnm.Print_Titles" localSheetId="0">'Rekapitulácia stavby'!$55:$55</definedName>
    <definedName name="_xlnm.Print_Area" localSheetId="1">'79 - Opravy zatečený a zv...'!$C$4:$J$39,'79 - Opravy zatečený a zv...'!$C$45:$J$72,'79 - Opravy zatečený a zv...'!$C$78:$K$140</definedName>
    <definedName name="_xlnm.Print_Area" localSheetId="0">'Rekapitulácia stavby'!$D$4:$AO$39,'Rekapitulácia stavby'!$C$45:$AQ$62</definedName>
  </definedNames>
  <calcPr calcId="162913"/>
</workbook>
</file>

<file path=xl/calcChain.xml><?xml version="1.0" encoding="utf-8"?>
<calcChain xmlns="http://schemas.openxmlformats.org/spreadsheetml/2006/main">
  <c r="J37" i="2" l="1"/>
  <c r="J36" i="2"/>
  <c r="AY58" i="1"/>
  <c r="J35" i="2"/>
  <c r="AX58" i="1" s="1"/>
  <c r="BI140" i="2"/>
  <c r="BH140" i="2"/>
  <c r="BG140" i="2"/>
  <c r="BE140" i="2"/>
  <c r="T140" i="2"/>
  <c r="R140" i="2"/>
  <c r="P140" i="2"/>
  <c r="BK140" i="2"/>
  <c r="J140" i="2"/>
  <c r="BF140" i="2" s="1"/>
  <c r="BI139" i="2"/>
  <c r="BH139" i="2"/>
  <c r="BG139" i="2"/>
  <c r="BE139" i="2"/>
  <c r="T139" i="2"/>
  <c r="R139" i="2"/>
  <c r="P139" i="2"/>
  <c r="BK139" i="2"/>
  <c r="J139" i="2"/>
  <c r="BF139" i="2" s="1"/>
  <c r="BI138" i="2"/>
  <c r="BH138" i="2"/>
  <c r="BG138" i="2"/>
  <c r="BE138" i="2"/>
  <c r="T138" i="2"/>
  <c r="R138" i="2"/>
  <c r="P138" i="2"/>
  <c r="BK138" i="2"/>
  <c r="J138" i="2"/>
  <c r="BF138" i="2" s="1"/>
  <c r="BI137" i="2"/>
  <c r="BH137" i="2"/>
  <c r="BG137" i="2"/>
  <c r="BE137" i="2"/>
  <c r="T137" i="2"/>
  <c r="T135" i="2" s="1"/>
  <c r="R137" i="2"/>
  <c r="P137" i="2"/>
  <c r="BK137" i="2"/>
  <c r="J137" i="2"/>
  <c r="BF137" i="2" s="1"/>
  <c r="BI136" i="2"/>
  <c r="BH136" i="2"/>
  <c r="BG136" i="2"/>
  <c r="BE136" i="2"/>
  <c r="T136" i="2"/>
  <c r="R136" i="2"/>
  <c r="P136" i="2"/>
  <c r="BK136" i="2"/>
  <c r="J136" i="2"/>
  <c r="BF136" i="2" s="1"/>
  <c r="BI134" i="2"/>
  <c r="BH134" i="2"/>
  <c r="BG134" i="2"/>
  <c r="BE134" i="2"/>
  <c r="T134" i="2"/>
  <c r="R134" i="2"/>
  <c r="P134" i="2"/>
  <c r="BK134" i="2"/>
  <c r="J134" i="2"/>
  <c r="BF134" i="2" s="1"/>
  <c r="BI133" i="2"/>
  <c r="BH133" i="2"/>
  <c r="BG133" i="2"/>
  <c r="BE133" i="2"/>
  <c r="T133" i="2"/>
  <c r="R133" i="2"/>
  <c r="P133" i="2"/>
  <c r="BK133" i="2"/>
  <c r="J133" i="2"/>
  <c r="BF133" i="2" s="1"/>
  <c r="BI132" i="2"/>
  <c r="BH132" i="2"/>
  <c r="BG132" i="2"/>
  <c r="BE132" i="2"/>
  <c r="T132" i="2"/>
  <c r="R132" i="2"/>
  <c r="P132" i="2"/>
  <c r="BK132" i="2"/>
  <c r="J132" i="2"/>
  <c r="BF132" i="2" s="1"/>
  <c r="BI131" i="2"/>
  <c r="BH131" i="2"/>
  <c r="BG131" i="2"/>
  <c r="BE131" i="2"/>
  <c r="T131" i="2"/>
  <c r="R131" i="2"/>
  <c r="P131" i="2"/>
  <c r="BK131" i="2"/>
  <c r="J131" i="2"/>
  <c r="BF131" i="2" s="1"/>
  <c r="BI130" i="2"/>
  <c r="BH130" i="2"/>
  <c r="BG130" i="2"/>
  <c r="BE130" i="2"/>
  <c r="T130" i="2"/>
  <c r="R130" i="2"/>
  <c r="P130" i="2"/>
  <c r="BK130" i="2"/>
  <c r="J130" i="2"/>
  <c r="BF130" i="2" s="1"/>
  <c r="BI129" i="2"/>
  <c r="BH129" i="2"/>
  <c r="BG129" i="2"/>
  <c r="BE129" i="2"/>
  <c r="T129" i="2"/>
  <c r="R129" i="2"/>
  <c r="P129" i="2"/>
  <c r="BK129" i="2"/>
  <c r="J129" i="2"/>
  <c r="BF129" i="2" s="1"/>
  <c r="BI127" i="2"/>
  <c r="BH127" i="2"/>
  <c r="BG127" i="2"/>
  <c r="BE127" i="2"/>
  <c r="T127" i="2"/>
  <c r="R127" i="2"/>
  <c r="P127" i="2"/>
  <c r="BK127" i="2"/>
  <c r="J127" i="2"/>
  <c r="BF127" i="2" s="1"/>
  <c r="BI126" i="2"/>
  <c r="BH126" i="2"/>
  <c r="BG126" i="2"/>
  <c r="BE126" i="2"/>
  <c r="T126" i="2"/>
  <c r="R126" i="2"/>
  <c r="P126" i="2"/>
  <c r="BK126" i="2"/>
  <c r="J126" i="2"/>
  <c r="BF126" i="2" s="1"/>
  <c r="BI125" i="2"/>
  <c r="BH125" i="2"/>
  <c r="BG125" i="2"/>
  <c r="BE125" i="2"/>
  <c r="T125" i="2"/>
  <c r="R125" i="2"/>
  <c r="P125" i="2"/>
  <c r="BK125" i="2"/>
  <c r="J125" i="2"/>
  <c r="BF125" i="2" s="1"/>
  <c r="BI124" i="2"/>
  <c r="BH124" i="2"/>
  <c r="BG124" i="2"/>
  <c r="BE124" i="2"/>
  <c r="T124" i="2"/>
  <c r="R124" i="2"/>
  <c r="P124" i="2"/>
  <c r="BK124" i="2"/>
  <c r="J124" i="2"/>
  <c r="BF124" i="2" s="1"/>
  <c r="BI123" i="2"/>
  <c r="BH123" i="2"/>
  <c r="BG123" i="2"/>
  <c r="BE123" i="2"/>
  <c r="T123" i="2"/>
  <c r="R123" i="2"/>
  <c r="P123" i="2"/>
  <c r="BK123" i="2"/>
  <c r="J123" i="2"/>
  <c r="BF123" i="2" s="1"/>
  <c r="BI122" i="2"/>
  <c r="BH122" i="2"/>
  <c r="BG122" i="2"/>
  <c r="BE122" i="2"/>
  <c r="T122" i="2"/>
  <c r="R122" i="2"/>
  <c r="P122" i="2"/>
  <c r="BK122" i="2"/>
  <c r="J122" i="2"/>
  <c r="BF122" i="2" s="1"/>
  <c r="BI119" i="2"/>
  <c r="BH119" i="2"/>
  <c r="BG119" i="2"/>
  <c r="BE119" i="2"/>
  <c r="T119" i="2"/>
  <c r="T118" i="2" s="1"/>
  <c r="R119" i="2"/>
  <c r="R118" i="2" s="1"/>
  <c r="P119" i="2"/>
  <c r="P118" i="2" s="1"/>
  <c r="BK119" i="2"/>
  <c r="BK118" i="2" s="1"/>
  <c r="J118" i="2" s="1"/>
  <c r="J63" i="2" s="1"/>
  <c r="J119" i="2"/>
  <c r="BF119" i="2" s="1"/>
  <c r="BI117" i="2"/>
  <c r="BH117" i="2"/>
  <c r="BG117" i="2"/>
  <c r="BE117" i="2"/>
  <c r="T117" i="2"/>
  <c r="R117" i="2"/>
  <c r="P117" i="2"/>
  <c r="BK117" i="2"/>
  <c r="J117" i="2"/>
  <c r="BF117" i="2" s="1"/>
  <c r="BI116" i="2"/>
  <c r="BH116" i="2"/>
  <c r="BG116" i="2"/>
  <c r="BE116" i="2"/>
  <c r="T116" i="2"/>
  <c r="R116" i="2"/>
  <c r="P116" i="2"/>
  <c r="BK116" i="2"/>
  <c r="J116" i="2"/>
  <c r="BF116" i="2" s="1"/>
  <c r="BI115" i="2"/>
  <c r="BH115" i="2"/>
  <c r="BG115" i="2"/>
  <c r="BE115" i="2"/>
  <c r="T115" i="2"/>
  <c r="R115" i="2"/>
  <c r="P115" i="2"/>
  <c r="BK115" i="2"/>
  <c r="J115" i="2"/>
  <c r="BF115" i="2" s="1"/>
  <c r="BI114" i="2"/>
  <c r="BH114" i="2"/>
  <c r="BG114" i="2"/>
  <c r="BE114" i="2"/>
  <c r="T114" i="2"/>
  <c r="R114" i="2"/>
  <c r="P114" i="2"/>
  <c r="BK114" i="2"/>
  <c r="J114" i="2"/>
  <c r="BF114" i="2"/>
  <c r="BI113" i="2"/>
  <c r="BH113" i="2"/>
  <c r="BG113" i="2"/>
  <c r="BE113" i="2"/>
  <c r="T113" i="2"/>
  <c r="R113" i="2"/>
  <c r="P113" i="2"/>
  <c r="BK113" i="2"/>
  <c r="J113" i="2"/>
  <c r="BF113" i="2" s="1"/>
  <c r="BI112" i="2"/>
  <c r="BH112" i="2"/>
  <c r="BG112" i="2"/>
  <c r="BE112" i="2"/>
  <c r="T112" i="2"/>
  <c r="R112" i="2"/>
  <c r="P112" i="2"/>
  <c r="BK112" i="2"/>
  <c r="J112" i="2"/>
  <c r="BF112" i="2" s="1"/>
  <c r="BI111" i="2"/>
  <c r="BH111" i="2"/>
  <c r="BG111" i="2"/>
  <c r="BE111" i="2"/>
  <c r="T111" i="2"/>
  <c r="R111" i="2"/>
  <c r="P111" i="2"/>
  <c r="BK111" i="2"/>
  <c r="J111" i="2"/>
  <c r="BF111" i="2" s="1"/>
  <c r="BI110" i="2"/>
  <c r="BH110" i="2"/>
  <c r="BG110" i="2"/>
  <c r="BE110" i="2"/>
  <c r="T110" i="2"/>
  <c r="R110" i="2"/>
  <c r="P110" i="2"/>
  <c r="BK110" i="2"/>
  <c r="J110" i="2"/>
  <c r="BF110" i="2" s="1"/>
  <c r="BI109" i="2"/>
  <c r="BH109" i="2"/>
  <c r="BG109" i="2"/>
  <c r="BE109" i="2"/>
  <c r="T109" i="2"/>
  <c r="R109" i="2"/>
  <c r="P109" i="2"/>
  <c r="BK109" i="2"/>
  <c r="J109" i="2"/>
  <c r="BF109" i="2" s="1"/>
  <c r="BI108" i="2"/>
  <c r="BH108" i="2"/>
  <c r="BG108" i="2"/>
  <c r="BE108" i="2"/>
  <c r="T108" i="2"/>
  <c r="R108" i="2"/>
  <c r="P108" i="2"/>
  <c r="BK108" i="2"/>
  <c r="J108" i="2"/>
  <c r="BF108" i="2" s="1"/>
  <c r="BI107" i="2"/>
  <c r="BH107" i="2"/>
  <c r="BG107" i="2"/>
  <c r="BE107" i="2"/>
  <c r="T107" i="2"/>
  <c r="R107" i="2"/>
  <c r="P107" i="2"/>
  <c r="BK107" i="2"/>
  <c r="J107" i="2"/>
  <c r="BF107" i="2"/>
  <c r="BI105" i="2"/>
  <c r="BH105" i="2"/>
  <c r="BG105" i="2"/>
  <c r="BE105" i="2"/>
  <c r="T105" i="2"/>
  <c r="R105" i="2"/>
  <c r="P105" i="2"/>
  <c r="BK105" i="2"/>
  <c r="J105" i="2"/>
  <c r="BF105" i="2" s="1"/>
  <c r="BI104" i="2"/>
  <c r="BH104" i="2"/>
  <c r="BG104" i="2"/>
  <c r="BE104" i="2"/>
  <c r="T104" i="2"/>
  <c r="R104" i="2"/>
  <c r="P104" i="2"/>
  <c r="BK104" i="2"/>
  <c r="J104" i="2"/>
  <c r="BF104" i="2" s="1"/>
  <c r="BI103" i="2"/>
  <c r="BH103" i="2"/>
  <c r="BG103" i="2"/>
  <c r="BE103" i="2"/>
  <c r="T103" i="2"/>
  <c r="R103" i="2"/>
  <c r="P103" i="2"/>
  <c r="BK103" i="2"/>
  <c r="J103" i="2"/>
  <c r="BF103" i="2" s="1"/>
  <c r="BI102" i="2"/>
  <c r="BH102" i="2"/>
  <c r="BG102" i="2"/>
  <c r="BE102" i="2"/>
  <c r="T102" i="2"/>
  <c r="R102" i="2"/>
  <c r="P102" i="2"/>
  <c r="BK102" i="2"/>
  <c r="J102" i="2"/>
  <c r="BF102" i="2" s="1"/>
  <c r="BI101" i="2"/>
  <c r="BH101" i="2"/>
  <c r="BG101" i="2"/>
  <c r="BE101" i="2"/>
  <c r="T101" i="2"/>
  <c r="R101" i="2"/>
  <c r="P101" i="2"/>
  <c r="BK101" i="2"/>
  <c r="J101" i="2"/>
  <c r="BF101" i="2" s="1"/>
  <c r="BI99" i="2"/>
  <c r="BH99" i="2"/>
  <c r="BG99" i="2"/>
  <c r="BE99" i="2"/>
  <c r="T99" i="2"/>
  <c r="T98" i="2" s="1"/>
  <c r="R99" i="2"/>
  <c r="R98" i="2" s="1"/>
  <c r="P99" i="2"/>
  <c r="P98" i="2" s="1"/>
  <c r="BK99" i="2"/>
  <c r="BK98" i="2" s="1"/>
  <c r="J98" i="2" s="1"/>
  <c r="J60" i="2" s="1"/>
  <c r="J99" i="2"/>
  <c r="BF99" i="2" s="1"/>
  <c r="BI97" i="2"/>
  <c r="BH97" i="2"/>
  <c r="BG97" i="2"/>
  <c r="BE97" i="2"/>
  <c r="T97" i="2"/>
  <c r="R97" i="2"/>
  <c r="P97" i="2"/>
  <c r="BK97" i="2"/>
  <c r="J97" i="2"/>
  <c r="BF97" i="2" s="1"/>
  <c r="BI96" i="2"/>
  <c r="BH96" i="2"/>
  <c r="BG96" i="2"/>
  <c r="BE96" i="2"/>
  <c r="T96" i="2"/>
  <c r="R96" i="2"/>
  <c r="P96" i="2"/>
  <c r="BK96" i="2"/>
  <c r="J96" i="2"/>
  <c r="BF96" i="2" s="1"/>
  <c r="BI95" i="2"/>
  <c r="BH95" i="2"/>
  <c r="BG95" i="2"/>
  <c r="BE95" i="2"/>
  <c r="T95" i="2"/>
  <c r="R95" i="2"/>
  <c r="P95" i="2"/>
  <c r="BK95" i="2"/>
  <c r="J95" i="2"/>
  <c r="BF95" i="2" s="1"/>
  <c r="BI94" i="2"/>
  <c r="BH94" i="2"/>
  <c r="BG94" i="2"/>
  <c r="BE94" i="2"/>
  <c r="T94" i="2"/>
  <c r="R94" i="2"/>
  <c r="P94" i="2"/>
  <c r="BK94" i="2"/>
  <c r="J94" i="2"/>
  <c r="BF94" i="2" s="1"/>
  <c r="BI93" i="2"/>
  <c r="BH93" i="2"/>
  <c r="BG93" i="2"/>
  <c r="BE93" i="2"/>
  <c r="T93" i="2"/>
  <c r="R93" i="2"/>
  <c r="P93" i="2"/>
  <c r="BK93" i="2"/>
  <c r="J93" i="2"/>
  <c r="BF93" i="2" s="1"/>
  <c r="BI92" i="2"/>
  <c r="BH92" i="2"/>
  <c r="BG92" i="2"/>
  <c r="BE92" i="2"/>
  <c r="T92" i="2"/>
  <c r="R92" i="2"/>
  <c r="P92" i="2"/>
  <c r="BK92" i="2"/>
  <c r="J92" i="2"/>
  <c r="BF92" i="2" s="1"/>
  <c r="F83" i="2"/>
  <c r="E81" i="2"/>
  <c r="J29" i="2"/>
  <c r="F50" i="2"/>
  <c r="E48" i="2"/>
  <c r="J22" i="2"/>
  <c r="E22" i="2"/>
  <c r="J86" i="2" s="1"/>
  <c r="J21" i="2"/>
  <c r="J19" i="2"/>
  <c r="E19" i="2"/>
  <c r="J85" i="2" s="1"/>
  <c r="J18" i="2"/>
  <c r="J16" i="2"/>
  <c r="E16" i="2"/>
  <c r="F53" i="2" s="1"/>
  <c r="J15" i="2"/>
  <c r="J13" i="2"/>
  <c r="E13" i="2"/>
  <c r="F52" i="2" s="1"/>
  <c r="J12" i="2"/>
  <c r="J50" i="2"/>
  <c r="AK27" i="1"/>
  <c r="AS57" i="1"/>
  <c r="L53" i="1"/>
  <c r="AM53" i="1"/>
  <c r="AM52" i="1"/>
  <c r="L52" i="1"/>
  <c r="AM50" i="1"/>
  <c r="L50" i="1"/>
  <c r="L48" i="1"/>
  <c r="L47" i="1"/>
  <c r="BK100" i="2" l="1"/>
  <c r="J100" i="2" s="1"/>
  <c r="J61" i="2" s="1"/>
  <c r="T91" i="2"/>
  <c r="F86" i="2"/>
  <c r="J52" i="2"/>
  <c r="BK106" i="2"/>
  <c r="J106" i="2" s="1"/>
  <c r="J62" i="2" s="1"/>
  <c r="R106" i="2"/>
  <c r="BK128" i="2"/>
  <c r="J128" i="2" s="1"/>
  <c r="J66" i="2" s="1"/>
  <c r="R100" i="2"/>
  <c r="P135" i="2"/>
  <c r="T106" i="2"/>
  <c r="P121" i="2"/>
  <c r="BK121" i="2"/>
  <c r="J121" i="2" s="1"/>
  <c r="J65" i="2" s="1"/>
  <c r="R128" i="2"/>
  <c r="BK135" i="2"/>
  <c r="J135" i="2" s="1"/>
  <c r="J67" i="2" s="1"/>
  <c r="J33" i="2"/>
  <c r="AV58" i="1" s="1"/>
  <c r="BK91" i="2"/>
  <c r="J91" i="2" s="1"/>
  <c r="J59" i="2" s="1"/>
  <c r="T100" i="2"/>
  <c r="P106" i="2"/>
  <c r="R121" i="2"/>
  <c r="T128" i="2"/>
  <c r="P91" i="2"/>
  <c r="F33" i="2"/>
  <c r="AZ58" i="1" s="1"/>
  <c r="AZ57" i="1" s="1"/>
  <c r="AV57" i="1" s="1"/>
  <c r="F37" i="2"/>
  <c r="BD58" i="1" s="1"/>
  <c r="BD57" i="1" s="1"/>
  <c r="W36" i="1" s="1"/>
  <c r="P100" i="2"/>
  <c r="P128" i="2"/>
  <c r="R91" i="2"/>
  <c r="F35" i="2"/>
  <c r="BB58" i="1" s="1"/>
  <c r="BB57" i="1" s="1"/>
  <c r="AX57" i="1" s="1"/>
  <c r="F36" i="2"/>
  <c r="BC58" i="1" s="1"/>
  <c r="BC57" i="1" s="1"/>
  <c r="W35" i="1" s="1"/>
  <c r="T121" i="2"/>
  <c r="R135" i="2"/>
  <c r="J34" i="2"/>
  <c r="AW58" i="1" s="1"/>
  <c r="F34" i="2"/>
  <c r="BA58" i="1" s="1"/>
  <c r="BA57" i="1" s="1"/>
  <c r="J83" i="2"/>
  <c r="F85" i="2"/>
  <c r="J53" i="2"/>
  <c r="R90" i="2" l="1"/>
  <c r="BK90" i="2"/>
  <c r="J90" i="2" s="1"/>
  <c r="J58" i="2" s="1"/>
  <c r="BK120" i="2"/>
  <c r="J120" i="2" s="1"/>
  <c r="J64" i="2" s="1"/>
  <c r="P120" i="2"/>
  <c r="T90" i="2"/>
  <c r="AT58" i="1"/>
  <c r="W32" i="1"/>
  <c r="W34" i="1"/>
  <c r="AY57" i="1"/>
  <c r="T120" i="2"/>
  <c r="T89" i="2" s="1"/>
  <c r="P90" i="2"/>
  <c r="R120" i="2"/>
  <c r="R89" i="2" s="1"/>
  <c r="AW57" i="1"/>
  <c r="AK33" i="1" s="1"/>
  <c r="W33" i="1"/>
  <c r="AK32" i="1"/>
  <c r="P89" i="2" l="1"/>
  <c r="AU58" i="1" s="1"/>
  <c r="AU57" i="1" s="1"/>
  <c r="BK89" i="2"/>
  <c r="J89" i="2" s="1"/>
  <c r="J57" i="2" s="1"/>
  <c r="J28" i="2" s="1"/>
  <c r="J30" i="2" s="1"/>
  <c r="AT57" i="1"/>
  <c r="J72" i="2" l="1"/>
  <c r="J39" i="2"/>
  <c r="AG58" i="1"/>
  <c r="AG57" i="1" l="1"/>
  <c r="AN58" i="1"/>
  <c r="AG62" i="1" l="1"/>
  <c r="AK26" i="1"/>
  <c r="AK29" i="1" s="1"/>
  <c r="AK38" i="1" s="1"/>
  <c r="AN57" i="1"/>
  <c r="AN62" i="1" s="1"/>
</calcChain>
</file>

<file path=xl/sharedStrings.xml><?xml version="1.0" encoding="utf-8"?>
<sst xmlns="http://schemas.openxmlformats.org/spreadsheetml/2006/main" count="916" uniqueCount="297">
  <si>
    <t>Export Komplet</t>
  </si>
  <si>
    <t/>
  </si>
  <si>
    <t>2.0</t>
  </si>
  <si>
    <t>False</t>
  </si>
  <si>
    <t>{1c95bfb7-7110-4571-911d-f26e072132db}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</si>
  <si>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</si>
  <si>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</si>
  <si>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</si>
  <si>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</si>
  <si>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</si>
  <si>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</si>
  <si>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79</t>
  </si>
  <si>
    <t>Stavba:</t>
  </si>
  <si>
    <t>Opravy zatečený a zvhlnutia balkonov a sokla villa dom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</si>
  <si>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</si>
  <si>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</si>
  <si>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</si>
  <si>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</si>
  <si>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</si>
  <si>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</si>
  <si>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</si>
  <si>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</si>
  <si>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</si>
  <si>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</si>
  <si>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</si>
  <si>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</si>
  <si>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</si>
  <si>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</si>
  <si>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</si>
  <si>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</si>
  <si>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</si>
  <si>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</si>
  <si>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</si>
  <si>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</si>
  <si>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</si>
  <si>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</si>
  <si>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</si>
  <si>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</si>
  <si>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</si>
  <si>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</si>
  <si>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</si>
  <si>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</si>
  <si>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</si>
  <si>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</si>
  <si>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</si>
  <si>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</si>
  <si>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</si>
  <si>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</si>
  <si>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</si>
  <si>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</si>
  <si>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</si>
  <si>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</si>
  <si>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</si>
  <si>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</si>
  <si>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</si>
  <si>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</si>
  <si>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</si>
  <si>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</si>
  <si>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</si>
  <si>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</si>
  <si>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</si>
  <si>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</si>
  <si>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</si>
  <si>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</si>
  <si>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</si>
  <si>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</si>
  <si>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</si>
  <si>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</si>
  <si>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</si>
  <si>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</si>
  <si>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</si>
  <si>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</si>
  <si>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</si>
  <si>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</si>
  <si>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</si>
  <si>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</si>
  <si>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</si>
  <si>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</si>
  <si>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</si>
  <si>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</si>
  <si>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</si>
  <si>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</si>
  <si>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</si>
  <si>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</si>
  <si>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</si>
  <si>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</si>
  <si>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</si>
  <si>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</si>
  <si>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</si>
  <si>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</si>
  <si>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</si>
  <si>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764 - Konštrukcie klampiarske</t>
  </si>
  <si>
    <t xml:space="preserve">    771 - Podlahy z dlaždíc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</si>
  <si>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</si>
  <si>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</si>
  <si>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</si>
  <si>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</si>
  <si>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</si>
  <si>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</si>
  <si>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</si>
  <si>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</si>
  <si>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</si>
  <si>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</si>
  <si>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</si>
  <si>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</si>
  <si>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</si>
  <si>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</si>
  <si>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</si>
  <si>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</si>
  <si>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</si>
  <si>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33</t>
  </si>
  <si>
    <t>K</t>
  </si>
  <si>
    <t>113106121</t>
  </si>
  <si>
    <t>m2</t>
  </si>
  <si>
    <t>CS CENEKON 2019 01</t>
  </si>
  <si>
    <t>4</t>
  </si>
  <si>
    <t>2</t>
  </si>
  <si>
    <t>-1872918843</t>
  </si>
  <si>
    <t>13</t>
  </si>
  <si>
    <t>132211111</t>
  </si>
  <si>
    <t>Hĺbenie rýh šírky do 600 mm v  hornine tr.3 nesúdržných - ručným náradím</t>
  </si>
  <si>
    <t>m3</t>
  </si>
  <si>
    <t>-1725185468</t>
  </si>
  <si>
    <t>14</t>
  </si>
  <si>
    <t>132211119</t>
  </si>
  <si>
    <t>Príplatok za lepivosť pri hĺbení rýh š do 600 mm ručným náradím v hornine tr. 3</t>
  </si>
  <si>
    <t>1451676875</t>
  </si>
  <si>
    <t>15</t>
  </si>
  <si>
    <t>167101100</t>
  </si>
  <si>
    <t>Nakladanie výkopku tr.1-4 ručne</t>
  </si>
  <si>
    <t>-766703938</t>
  </si>
  <si>
    <t>31</t>
  </si>
  <si>
    <t>174201101</t>
  </si>
  <si>
    <t>Zásyp sypaninou bez zhutnenia jám, šachiet, rýh, zárezov alebo okolo objektov do 100 m3</t>
  </si>
  <si>
    <t>-1195345190</t>
  </si>
  <si>
    <t>32</t>
  </si>
  <si>
    <t>M</t>
  </si>
  <si>
    <t>583310001200</t>
  </si>
  <si>
    <t>Kamenivo ťažené hrubé frakcia 8-16 mm, STN EN 12620 + A1</t>
  </si>
  <si>
    <t>t</t>
  </si>
  <si>
    <t>8</t>
  </si>
  <si>
    <t>-860224557</t>
  </si>
  <si>
    <t>5</t>
  </si>
  <si>
    <t>Komunikácie</t>
  </si>
  <si>
    <t>34</t>
  </si>
  <si>
    <t>1727964794</t>
  </si>
  <si>
    <t>6</t>
  </si>
  <si>
    <t>Úpravy povrchov, podlahy, osadenie</t>
  </si>
  <si>
    <t>25</t>
  </si>
  <si>
    <t>622462402</t>
  </si>
  <si>
    <t>Vonkajšia sanačná omietka stien BAUMIT Sanova prednástrek, krytie 100%</t>
  </si>
  <si>
    <t>1396881137</t>
  </si>
  <si>
    <t>26</t>
  </si>
  <si>
    <t>622462411</t>
  </si>
  <si>
    <t>Vonkajšia sanačná omietka stien BAUMIT Sanova trasová omietka WTA, hr. 20 mm</t>
  </si>
  <si>
    <t>-784569749</t>
  </si>
  <si>
    <t>27</t>
  </si>
  <si>
    <t>622462441</t>
  </si>
  <si>
    <t>Vonkajšia sanačná omietka stien BAUMIT Sanova jemná omietka, hr. 4 mm</t>
  </si>
  <si>
    <t>1109347641</t>
  </si>
  <si>
    <t>622466116</t>
  </si>
  <si>
    <t>Príprava vonkajšieho podkladu stien BAUMIT, Univerzálny základ (Baumit UniPrimer)</t>
  </si>
  <si>
    <t>1707974102</t>
  </si>
  <si>
    <t>622471312</t>
  </si>
  <si>
    <t>-1935663794</t>
  </si>
  <si>
    <t>9</t>
  </si>
  <si>
    <t>Ostatné konštrukcie a práce-búranie</t>
  </si>
  <si>
    <t>40</t>
  </si>
  <si>
    <t>941941031</t>
  </si>
  <si>
    <t>Montáž lešenia ľahkého pracovného radového s podlahami šírky od 0,80 do 1,00 m, výšky do 10 m</t>
  </si>
  <si>
    <t>-609552582</t>
  </si>
  <si>
    <t>42</t>
  </si>
  <si>
    <t>941941831</t>
  </si>
  <si>
    <t>Demontáž lešenia ľahkého pracovného radového s podlahami šírky nad 0,80 do 1,00 m, výšky do 10 m</t>
  </si>
  <si>
    <t>-1770740355</t>
  </si>
  <si>
    <t>952901111</t>
  </si>
  <si>
    <t>Vyčistenie budov pri výške podlaží do 4 m</t>
  </si>
  <si>
    <t>360887378</t>
  </si>
  <si>
    <t>16</t>
  </si>
  <si>
    <t>965042131</t>
  </si>
  <si>
    <t>-235225252</t>
  </si>
  <si>
    <t>17</t>
  </si>
  <si>
    <t>965081712</t>
  </si>
  <si>
    <t>777359259</t>
  </si>
  <si>
    <t>7</t>
  </si>
  <si>
    <t>978013191</t>
  </si>
  <si>
    <t>1539493668</t>
  </si>
  <si>
    <t>978023411</t>
  </si>
  <si>
    <t>-1651835701</t>
  </si>
  <si>
    <t>43</t>
  </si>
  <si>
    <t>979011111</t>
  </si>
  <si>
    <t>Zvislá doprava sutiny a vybúraných hmôt za prvé podlažie nad alebo pod základným podlažím</t>
  </si>
  <si>
    <t>825479855</t>
  </si>
  <si>
    <t>979082111</t>
  </si>
  <si>
    <t>Vnútrostavenisková doprava sutiny a vybúraných hmôt do 10 m</t>
  </si>
  <si>
    <t>1613039569</t>
  </si>
  <si>
    <t>44</t>
  </si>
  <si>
    <t>979086112</t>
  </si>
  <si>
    <t>Nakladanie alebo prekladanie na dopravný prostriedok pri vodorovnej doprave sutiny a vybúraných hmôt</t>
  </si>
  <si>
    <t>-1521339944</t>
  </si>
  <si>
    <t>11</t>
  </si>
  <si>
    <t>979089612</t>
  </si>
  <si>
    <t>Poplatok za skladovanie - iné odpady zo stavieb a demolácií (17 09), ostatné</t>
  </si>
  <si>
    <t>-393901551</t>
  </si>
  <si>
    <t>99</t>
  </si>
  <si>
    <t>Presun hmôt HSV</t>
  </si>
  <si>
    <t>12</t>
  </si>
  <si>
    <t>999281111</t>
  </si>
  <si>
    <t>Presun hmôt pre opravy a údržbu objektov vrátane vonkajších plášťov výšky do 25 m</t>
  </si>
  <si>
    <t>-915680076</t>
  </si>
  <si>
    <t>PSV</t>
  </si>
  <si>
    <t>Práce a dodávky PSV</t>
  </si>
  <si>
    <t>711</t>
  </si>
  <si>
    <t>Izolácie proti vode a vlhkosti</t>
  </si>
  <si>
    <t>28</t>
  </si>
  <si>
    <t>711132107</t>
  </si>
  <si>
    <t>Zhotovenie izolácie proti zemnej vlhkosti nopovou fóloiu položenou voľne na ploche zvislej</t>
  </si>
  <si>
    <t>-1091398944</t>
  </si>
  <si>
    <t>29</t>
  </si>
  <si>
    <t>283230002700</t>
  </si>
  <si>
    <t>Nopová HDPE fólia FONDALINE 500, výška nopu 8 mm, proti zemnej vlhkosti s radónovou ochranou, pre spodnú stavbu, ONDULINE</t>
  </si>
  <si>
    <t>286253399</t>
  </si>
  <si>
    <t>37</t>
  </si>
  <si>
    <t>711210200</t>
  </si>
  <si>
    <t>Zhotovenie dvojnásobnej izol. stierky balkónov a terás na ploche vodorovnej</t>
  </si>
  <si>
    <t>1436083458</t>
  </si>
  <si>
    <t>38</t>
  </si>
  <si>
    <t>245650000400</t>
  </si>
  <si>
    <t>kg</t>
  </si>
  <si>
    <t>2071103247</t>
  </si>
  <si>
    <t>39</t>
  </si>
  <si>
    <t>247710007700</t>
  </si>
  <si>
    <t>m</t>
  </si>
  <si>
    <t>1142222552</t>
  </si>
  <si>
    <t>30</t>
  </si>
  <si>
    <t>998711101</t>
  </si>
  <si>
    <t>Presun hmôt pre izoláciu proti vode v objektoch výšky do 6 m</t>
  </si>
  <si>
    <t>-134686415</t>
  </si>
  <si>
    <t>764</t>
  </si>
  <si>
    <t>Konštrukcie klampiarske</t>
  </si>
  <si>
    <t>45</t>
  </si>
  <si>
    <t>Ukončovací profil pre nopové fólie</t>
  </si>
  <si>
    <t>súb.</t>
  </si>
  <si>
    <t>-1480047385</t>
  </si>
  <si>
    <t>36</t>
  </si>
  <si>
    <t>764421550</t>
  </si>
  <si>
    <t>Oplechovanie ríms, balkónov, terás z poplastovaného plechu, r.š. 400 mm</t>
  </si>
  <si>
    <t>-2133030674</t>
  </si>
  <si>
    <t>18</t>
  </si>
  <si>
    <t>764446411</t>
  </si>
  <si>
    <t>Oplechovanie balkónov</t>
  </si>
  <si>
    <t>2095050279</t>
  </si>
  <si>
    <t>19</t>
  </si>
  <si>
    <t>138210001200</t>
  </si>
  <si>
    <t>Plech hladký pozinkovaný farbený v RAL, hr. 0,60 mm</t>
  </si>
  <si>
    <t>-387360573</t>
  </si>
  <si>
    <t>35</t>
  </si>
  <si>
    <t>764751212</t>
  </si>
  <si>
    <t xml:space="preserve">Oprava zvodov </t>
  </si>
  <si>
    <t>-380798436</t>
  </si>
  <si>
    <t>46</t>
  </si>
  <si>
    <t>998764102</t>
  </si>
  <si>
    <t>Presun hmôt pre konštrukcie klampiarske v objektoch výšky nad 6 do 12 m</t>
  </si>
  <si>
    <t>1093140066</t>
  </si>
  <si>
    <t>771</t>
  </si>
  <si>
    <t>Podlahy z dlaždíc</t>
  </si>
  <si>
    <t>771415003</t>
  </si>
  <si>
    <t>Montáž soklíkov z obkladačiek do tmelu veľ. 300 x 72 mm</t>
  </si>
  <si>
    <t>387600784</t>
  </si>
  <si>
    <t>21</t>
  </si>
  <si>
    <t>ks</t>
  </si>
  <si>
    <t>169227725</t>
  </si>
  <si>
    <t>22</t>
  </si>
  <si>
    <t>771541215</t>
  </si>
  <si>
    <t>763275114</t>
  </si>
  <si>
    <t>23</t>
  </si>
  <si>
    <t>597740001900</t>
  </si>
  <si>
    <t>1738053297</t>
  </si>
  <si>
    <t>24</t>
  </si>
  <si>
    <t>998771101</t>
  </si>
  <si>
    <t>Presun hmôt pre podlahy z dlaždíc v objektoch výšky do 6m</t>
  </si>
  <si>
    <t>-689128666</t>
  </si>
  <si>
    <t>Rozoberanie dlažby, z betónových alebo kamenin. dlaždíc, dosiek alebo tvaroviek,</t>
  </si>
  <si>
    <t xml:space="preserve">Kladenie betónovej dlažby </t>
  </si>
  <si>
    <t>596912000</t>
  </si>
  <si>
    <t>Náter vonkajších stien  zložitosti 1-2</t>
  </si>
  <si>
    <t>Vysekanie, vyškriabanie a vyčistenie škár muriva tehlového okrem komínového</t>
  </si>
  <si>
    <t>Otlčenie omietok stien vnútorných vápenných alebo vápennocementových v rozsahu do 100 %</t>
  </si>
  <si>
    <t xml:space="preserve">Búranie dlažieb, bez podklad. lôžka z xylolit., alebo keramických dlaždíc hr. do 10 mm,  </t>
  </si>
  <si>
    <t xml:space="preserve">Búranie podkladov pod dlažby, liatych dlažieb a mazanín,betón alebo liaty asfalt hr.do 100 mm, plochy do 4 m2 </t>
  </si>
  <si>
    <t>Stierka izolačná na báze cementu</t>
  </si>
  <si>
    <t>Pás tesniaci napr. PCI Pecitape Objekt š. 120 mm, na utesnenie rohových a spojovacích škár pri aplikácii hydroizolácií</t>
  </si>
  <si>
    <t>764000000</t>
  </si>
  <si>
    <t>Sokel keramický</t>
  </si>
  <si>
    <t>597000000</t>
  </si>
  <si>
    <t>Dlaždice keramické napr.TAURUS GRANIT leštené, lxvxhr 295x295x8 mm, farba 61 SL Tunis, RAKO</t>
  </si>
  <si>
    <t>Montáž podláh z dlaždíc gres kladených do tmelu flexibil. mrazuvzdorného veľ. 300 x 300 mm  v.č. pretmelenia kútov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</si>
</sst>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sz val="10"/>
      <name val="Arial CE"/>
    </font>
    <font>
      <b/>
      <sz val="10"/>
      <name val="Arial CE"/>
    </font>
    <font>
      <b/>
      <sz val="8"/>
      <color rgb="FF969696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11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19" fillId="4" borderId="0" xfId="0" applyNumberFormat="1" applyFont="1" applyFill="1" applyAlignment="1">
      <alignment vertical="center"/>
    </xf>
    <xf numFmtId="0" fontId="0" fillId="0" borderId="0" xfId="0" applyProtection="1"/>
    <xf numFmtId="0" fontId="0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167" fontId="19" fillId="0" borderId="0" xfId="0" applyNumberFormat="1" applyFont="1" applyAlignment="1"/>
    <xf numFmtId="166" fontId="25" fillId="0" borderId="12" xfId="0" applyNumberFormat="1" applyFont="1" applyBorder="1" applyAlignment="1"/>
    <xf numFmtId="166" fontId="25" fillId="0" borderId="13" xfId="0" applyNumberFormat="1" applyFont="1" applyBorder="1" applyAlignment="1"/>
    <xf numFmtId="167" fontId="15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6" fillId="0" borderId="23" xfId="0" applyFont="1" applyBorder="1" applyAlignment="1" applyProtection="1">
      <alignment horizontal="center" vertical="center"/>
      <protection locked="0"/>
    </xf>
    <xf numFmtId="49" fontId="26" fillId="0" borderId="23" xfId="0" applyNumberFormat="1" applyFont="1" applyBorder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167" fontId="26" fillId="0" borderId="23" xfId="0" applyNumberFormat="1" applyFont="1" applyBorder="1" applyAlignment="1" applyProtection="1">
      <alignment vertical="center"/>
      <protection locked="0"/>
    </xf>
    <xf numFmtId="0" fontId="26" fillId="0" borderId="3" xfId="0" applyFont="1" applyBorder="1" applyAlignment="1">
      <alignment vertical="center"/>
    </xf>
    <xf numFmtId="0" fontId="26" fillId="0" borderId="14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14" fontId="0" fillId="0" borderId="0" xfId="0" applyNumberFormat="1" applyFont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" fontId="19" fillId="4" borderId="0" xfId="0" applyNumberFormat="1" applyFont="1" applyFill="1" applyAlignment="1">
      <alignment vertical="center"/>
    </xf>
    <xf numFmtId="0" fontId="3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tabSelected="1" topLeftCell="A40" workbookViewId="0">
      <selection activeCell="BE11" sqref="BE11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1:74" ht="36.950000000000003" customHeight="1">
      <c r="AR2" s="177" t="s">
        <v>5</v>
      </c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S2" s="12" t="s">
        <v>6</v>
      </c>
      <c r="BT2" s="12" t="s">
        <v>7</v>
      </c>
    </row>
    <row r="3" spans="1:74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7</v>
      </c>
    </row>
    <row r="4" spans="1:74" ht="24.95" customHeight="1">
      <c r="B4" s="15"/>
      <c r="D4" s="16" t="s">
        <v>8</v>
      </c>
      <c r="AR4" s="15"/>
      <c r="AS4" s="17" t="s">
        <v>9</v>
      </c>
      <c r="BS4" s="12" t="s">
        <v>6</v>
      </c>
    </row>
    <row r="5" spans="1:74" ht="12" customHeight="1">
      <c r="B5" s="15"/>
      <c r="D5" s="18" t="s">
        <v>10</v>
      </c>
      <c r="K5" s="174" t="s">
        <v>11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R5" s="15"/>
      <c r="BS5" s="12" t="s">
        <v>6</v>
      </c>
    </row>
    <row r="6" spans="1:74" ht="36.950000000000003" customHeight="1">
      <c r="B6" s="15"/>
      <c r="D6" s="19" t="s">
        <v>12</v>
      </c>
      <c r="K6" s="176" t="s">
        <v>13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R6" s="15"/>
      <c r="BS6" s="12" t="s">
        <v>6</v>
      </c>
    </row>
    <row r="7" spans="1:74" ht="12" customHeight="1">
      <c r="B7" s="15"/>
      <c r="D7" s="20" t="s">
        <v>14</v>
      </c>
      <c r="K7" s="12" t="s">
        <v>1</v>
      </c>
      <c r="AK7" s="20" t="s">
        <v>15</v>
      </c>
      <c r="AN7" s="12" t="s">
        <v>1</v>
      </c>
      <c r="AR7" s="15"/>
      <c r="BS7" s="12" t="s">
        <v>6</v>
      </c>
    </row>
    <row r="8" spans="1:74" ht="12" customHeight="1">
      <c r="B8" s="15"/>
      <c r="D8" s="20" t="s">
        <v>16</v>
      </c>
      <c r="K8" s="12" t="s">
        <v>17</v>
      </c>
      <c r="AK8" s="20" t="s">
        <v>18</v>
      </c>
      <c r="AN8" s="145">
        <v>43654</v>
      </c>
      <c r="AR8" s="15"/>
      <c r="BS8" s="12" t="s">
        <v>6</v>
      </c>
    </row>
    <row r="9" spans="1:74" ht="14.45" customHeight="1">
      <c r="B9" s="15"/>
      <c r="AR9" s="15"/>
      <c r="BS9" s="12" t="s">
        <v>6</v>
      </c>
    </row>
    <row r="10" spans="1:74" ht="12" customHeight="1">
      <c r="B10" s="15"/>
      <c r="D10" s="20" t="s">
        <v>19</v>
      </c>
      <c r="AK10" s="20" t="s">
        <v>20</v>
      </c>
      <c r="AN10" s="12" t="s">
        <v>1</v>
      </c>
      <c r="AR10" s="15"/>
      <c r="BS10" s="12" t="s">
        <v>6</v>
      </c>
    </row>
    <row r="11" spans="1:74" ht="18.399999999999999" customHeight="1">
      <c r="B11" s="15"/>
      <c r="E11" s="12" t="s">
        <v>17</v>
      </c>
      <c r="AK11" s="20" t="s">
        <v>21</v>
      </c>
      <c r="AN11" s="12" t="s">
        <v>1</v>
      </c>
      <c r="AR11" s="15"/>
      <c r="BS11" s="12" t="s">
        <v>6</v>
      </c>
    </row>
    <row r="12" spans="1:74" ht="6.95" customHeight="1">
      <c r="B12" s="15"/>
      <c r="AR12" s="15"/>
      <c r="BS12" s="12" t="s">
        <v>6</v>
      </c>
    </row>
    <row r="13" spans="1:74" ht="12" customHeight="1">
      <c r="B13" s="15"/>
      <c r="D13" s="20" t="s">
        <v>22</v>
      </c>
      <c r="AK13" s="20" t="s">
        <v>20</v>
      </c>
      <c r="AN13" s="12" t="s">
        <v>1</v>
      </c>
      <c r="AR13" s="15"/>
      <c r="BS13" s="12" t="s">
        <v>6</v>
      </c>
    </row>
    <row r="14" spans="1:74">
      <c r="B14" s="15"/>
      <c r="E14" s="12" t="s">
        <v>17</v>
      </c>
      <c r="AK14" s="20" t="s">
        <v>21</v>
      </c>
      <c r="AN14" s="12" t="s">
        <v>1</v>
      </c>
      <c r="AR14" s="15"/>
      <c r="BS14" s="12" t="s">
        <v>6</v>
      </c>
    </row>
    <row r="15" spans="1:74" ht="6.95" customHeight="1">
      <c r="B15" s="15"/>
      <c r="AR15" s="15"/>
      <c r="BS15" s="12" t="s">
        <v>3</v>
      </c>
    </row>
    <row r="16" spans="1:74" ht="12" customHeight="1">
      <c r="B16" s="15"/>
      <c r="D16" s="20" t="s">
        <v>23</v>
      </c>
      <c r="AK16" s="20" t="s">
        <v>20</v>
      </c>
      <c r="AN16" s="12" t="s">
        <v>1</v>
      </c>
      <c r="AR16" s="15"/>
      <c r="BS16" s="12" t="s">
        <v>3</v>
      </c>
    </row>
    <row r="17" spans="2:71" ht="18.399999999999999" customHeight="1">
      <c r="B17" s="15"/>
      <c r="E17" s="12" t="s">
        <v>17</v>
      </c>
      <c r="AK17" s="20" t="s">
        <v>21</v>
      </c>
      <c r="AN17" s="12" t="s">
        <v>1</v>
      </c>
      <c r="AR17" s="15"/>
      <c r="BS17" s="12" t="s">
        <v>24</v>
      </c>
    </row>
    <row r="18" spans="2:71" ht="6.95" customHeight="1">
      <c r="B18" s="15"/>
      <c r="AR18" s="15"/>
      <c r="BS18" s="12" t="s">
        <v>25</v>
      </c>
    </row>
    <row r="19" spans="2:71" ht="12" customHeight="1">
      <c r="B19" s="15"/>
      <c r="D19" s="20" t="s">
        <v>26</v>
      </c>
      <c r="AK19" s="20" t="s">
        <v>20</v>
      </c>
      <c r="AN19" s="12" t="s">
        <v>1</v>
      </c>
      <c r="AR19" s="15"/>
      <c r="BS19" s="12" t="s">
        <v>25</v>
      </c>
    </row>
    <row r="20" spans="2:71" ht="18.399999999999999" customHeight="1">
      <c r="B20" s="15"/>
      <c r="E20" s="12" t="s">
        <v>17</v>
      </c>
      <c r="AK20" s="20" t="s">
        <v>21</v>
      </c>
      <c r="AN20" s="12" t="s">
        <v>1</v>
      </c>
      <c r="AR20" s="15"/>
      <c r="BS20" s="12" t="s">
        <v>24</v>
      </c>
    </row>
    <row r="21" spans="2:71" ht="6.95" customHeight="1">
      <c r="B21" s="15"/>
      <c r="AR21" s="15"/>
    </row>
    <row r="22" spans="2:71" ht="12" customHeight="1">
      <c r="B22" s="15"/>
      <c r="D22" s="20" t="s">
        <v>27</v>
      </c>
      <c r="AR22" s="15"/>
    </row>
    <row r="23" spans="2:71" ht="16.5" customHeight="1">
      <c r="B23" s="15"/>
      <c r="E23" s="178" t="s">
        <v>1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R23" s="15"/>
    </row>
    <row r="24" spans="2:71" ht="6.95" customHeight="1">
      <c r="B24" s="15"/>
      <c r="AR24" s="15"/>
    </row>
    <row r="25" spans="2:71" ht="6.95" customHeight="1">
      <c r="B25" s="1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5"/>
    </row>
    <row r="26" spans="2:71" ht="14.45" customHeight="1">
      <c r="B26" s="15"/>
      <c r="D26" s="23" t="s">
        <v>28</v>
      </c>
      <c r="AK26" s="179">
        <f>ROUND(AG57,2)</f>
        <v>0</v>
      </c>
      <c r="AL26" s="175"/>
      <c r="AM26" s="175"/>
      <c r="AN26" s="175"/>
      <c r="AO26" s="175"/>
      <c r="AR26" s="15"/>
    </row>
    <row r="27" spans="2:71" ht="14.45" customHeight="1">
      <c r="B27" s="15"/>
      <c r="D27" s="23" t="s">
        <v>29</v>
      </c>
      <c r="AK27" s="179">
        <f>ROUND(AG60, 2)</f>
        <v>0</v>
      </c>
      <c r="AL27" s="179"/>
      <c r="AM27" s="179"/>
      <c r="AN27" s="179"/>
      <c r="AO27" s="179"/>
      <c r="AR27" s="15"/>
    </row>
    <row r="28" spans="2:71" s="1" customFormat="1" ht="6.95" customHeight="1">
      <c r="B28" s="25"/>
      <c r="AR28" s="25"/>
    </row>
    <row r="29" spans="2:71" s="1" customFormat="1" ht="25.9" customHeight="1">
      <c r="B29" s="25"/>
      <c r="D29" s="26" t="s">
        <v>30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80">
        <f>ROUND(AK26 + AK27, 2)</f>
        <v>0</v>
      </c>
      <c r="AL29" s="181"/>
      <c r="AM29" s="181"/>
      <c r="AN29" s="181"/>
      <c r="AO29" s="181"/>
      <c r="AR29" s="25"/>
    </row>
    <row r="30" spans="2:71" s="1" customFormat="1" ht="6.95" customHeight="1">
      <c r="B30" s="25"/>
      <c r="AR30" s="25"/>
    </row>
    <row r="31" spans="2:71" s="1" customFormat="1">
      <c r="B31" s="25"/>
      <c r="L31" s="163" t="s">
        <v>31</v>
      </c>
      <c r="M31" s="163"/>
      <c r="N31" s="163"/>
      <c r="O31" s="163"/>
      <c r="P31" s="163"/>
      <c r="W31" s="163" t="s">
        <v>32</v>
      </c>
      <c r="X31" s="163"/>
      <c r="Y31" s="163"/>
      <c r="Z31" s="163"/>
      <c r="AA31" s="163"/>
      <c r="AB31" s="163"/>
      <c r="AC31" s="163"/>
      <c r="AD31" s="163"/>
      <c r="AE31" s="163"/>
      <c r="AK31" s="163" t="s">
        <v>33</v>
      </c>
      <c r="AL31" s="163"/>
      <c r="AM31" s="163"/>
      <c r="AN31" s="163"/>
      <c r="AO31" s="163"/>
      <c r="AR31" s="25"/>
    </row>
    <row r="32" spans="2:71" s="2" customFormat="1" ht="14.45" customHeight="1">
      <c r="B32" s="29"/>
      <c r="D32" s="20" t="s">
        <v>34</v>
      </c>
      <c r="F32" s="20" t="s">
        <v>35</v>
      </c>
      <c r="L32" s="150">
        <v>0.2</v>
      </c>
      <c r="M32" s="151"/>
      <c r="N32" s="151"/>
      <c r="O32" s="151"/>
      <c r="P32" s="151"/>
      <c r="W32" s="158">
        <f>ROUND(AZ57 + SUM(CD60), 2)</f>
        <v>0</v>
      </c>
      <c r="X32" s="151"/>
      <c r="Y32" s="151"/>
      <c r="Z32" s="151"/>
      <c r="AA32" s="151"/>
      <c r="AB32" s="151"/>
      <c r="AC32" s="151"/>
      <c r="AD32" s="151"/>
      <c r="AE32" s="151"/>
      <c r="AK32" s="158">
        <f>ROUND(AV57 + SUM(BY60), 2)</f>
        <v>0</v>
      </c>
      <c r="AL32" s="151"/>
      <c r="AM32" s="151"/>
      <c r="AN32" s="151"/>
      <c r="AO32" s="151"/>
      <c r="AR32" s="29"/>
    </row>
    <row r="33" spans="2:44" s="2" customFormat="1" ht="14.45" customHeight="1">
      <c r="B33" s="29"/>
      <c r="F33" s="20" t="s">
        <v>36</v>
      </c>
      <c r="L33" s="150">
        <v>0.2</v>
      </c>
      <c r="M33" s="151"/>
      <c r="N33" s="151"/>
      <c r="O33" s="151"/>
      <c r="P33" s="151"/>
      <c r="W33" s="158">
        <f>ROUND(BA57 + SUM(CE60), 2)</f>
        <v>0</v>
      </c>
      <c r="X33" s="151"/>
      <c r="Y33" s="151"/>
      <c r="Z33" s="151"/>
      <c r="AA33" s="151"/>
      <c r="AB33" s="151"/>
      <c r="AC33" s="151"/>
      <c r="AD33" s="151"/>
      <c r="AE33" s="151"/>
      <c r="AK33" s="158">
        <f>ROUND(AW57 + SUM(BZ60), 2)</f>
        <v>0</v>
      </c>
      <c r="AL33" s="151"/>
      <c r="AM33" s="151"/>
      <c r="AN33" s="151"/>
      <c r="AO33" s="151"/>
      <c r="AR33" s="29"/>
    </row>
    <row r="34" spans="2:44" s="2" customFormat="1" ht="14.45" hidden="1" customHeight="1">
      <c r="B34" s="29"/>
      <c r="F34" s="20" t="s">
        <v>37</v>
      </c>
      <c r="L34" s="150">
        <v>0.2</v>
      </c>
      <c r="M34" s="151"/>
      <c r="N34" s="151"/>
      <c r="O34" s="151"/>
      <c r="P34" s="151"/>
      <c r="W34" s="158">
        <f>ROUND(BB57 + SUM(CF60), 2)</f>
        <v>0</v>
      </c>
      <c r="X34" s="151"/>
      <c r="Y34" s="151"/>
      <c r="Z34" s="151"/>
      <c r="AA34" s="151"/>
      <c r="AB34" s="151"/>
      <c r="AC34" s="151"/>
      <c r="AD34" s="151"/>
      <c r="AE34" s="151"/>
      <c r="AK34" s="158">
        <v>0</v>
      </c>
      <c r="AL34" s="151"/>
      <c r="AM34" s="151"/>
      <c r="AN34" s="151"/>
      <c r="AO34" s="151"/>
      <c r="AR34" s="29"/>
    </row>
    <row r="35" spans="2:44" s="2" customFormat="1" ht="14.45" hidden="1" customHeight="1">
      <c r="B35" s="29"/>
      <c r="F35" s="20" t="s">
        <v>38</v>
      </c>
      <c r="L35" s="150">
        <v>0.2</v>
      </c>
      <c r="M35" s="151"/>
      <c r="N35" s="151"/>
      <c r="O35" s="151"/>
      <c r="P35" s="151"/>
      <c r="W35" s="158">
        <f>ROUND(BC57 + SUM(CG60), 2)</f>
        <v>0</v>
      </c>
      <c r="X35" s="151"/>
      <c r="Y35" s="151"/>
      <c r="Z35" s="151"/>
      <c r="AA35" s="151"/>
      <c r="AB35" s="151"/>
      <c r="AC35" s="151"/>
      <c r="AD35" s="151"/>
      <c r="AE35" s="151"/>
      <c r="AK35" s="158">
        <v>0</v>
      </c>
      <c r="AL35" s="151"/>
      <c r="AM35" s="151"/>
      <c r="AN35" s="151"/>
      <c r="AO35" s="151"/>
      <c r="AR35" s="29"/>
    </row>
    <row r="36" spans="2:44" s="2" customFormat="1" ht="14.45" hidden="1" customHeight="1">
      <c r="B36" s="29"/>
      <c r="F36" s="20" t="s">
        <v>39</v>
      </c>
      <c r="L36" s="150">
        <v>0</v>
      </c>
      <c r="M36" s="151"/>
      <c r="N36" s="151"/>
      <c r="O36" s="151"/>
      <c r="P36" s="151"/>
      <c r="W36" s="158">
        <f>ROUND(BD57 + SUM(CH60), 2)</f>
        <v>0</v>
      </c>
      <c r="X36" s="151"/>
      <c r="Y36" s="151"/>
      <c r="Z36" s="151"/>
      <c r="AA36" s="151"/>
      <c r="AB36" s="151"/>
      <c r="AC36" s="151"/>
      <c r="AD36" s="151"/>
      <c r="AE36" s="151"/>
      <c r="AK36" s="158">
        <v>0</v>
      </c>
      <c r="AL36" s="151"/>
      <c r="AM36" s="151"/>
      <c r="AN36" s="151"/>
      <c r="AO36" s="151"/>
      <c r="AR36" s="29"/>
    </row>
    <row r="37" spans="2:44" s="1" customFormat="1" ht="6.95" customHeight="1">
      <c r="B37" s="25"/>
      <c r="AR37" s="25"/>
    </row>
    <row r="38" spans="2:44" s="1" customFormat="1" ht="25.9" customHeight="1">
      <c r="B38" s="25"/>
      <c r="C38" s="31"/>
      <c r="D38" s="32" t="s">
        <v>40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 t="s">
        <v>41</v>
      </c>
      <c r="U38" s="33"/>
      <c r="V38" s="33"/>
      <c r="W38" s="33"/>
      <c r="X38" s="156" t="s">
        <v>42</v>
      </c>
      <c r="Y38" s="157"/>
      <c r="Z38" s="157"/>
      <c r="AA38" s="157"/>
      <c r="AB38" s="157"/>
      <c r="AC38" s="33"/>
      <c r="AD38" s="33"/>
      <c r="AE38" s="33"/>
      <c r="AF38" s="33"/>
      <c r="AG38" s="33"/>
      <c r="AH38" s="33"/>
      <c r="AI38" s="33"/>
      <c r="AJ38" s="33"/>
      <c r="AK38" s="159">
        <f>SUM(AK29:AK36)</f>
        <v>0</v>
      </c>
      <c r="AL38" s="157"/>
      <c r="AM38" s="157"/>
      <c r="AN38" s="157"/>
      <c r="AO38" s="160"/>
      <c r="AP38" s="31"/>
      <c r="AQ38" s="31"/>
      <c r="AR38" s="25"/>
    </row>
    <row r="39" spans="2:44" s="1" customFormat="1" ht="6.95" customHeight="1">
      <c r="B39" s="25"/>
      <c r="AR39" s="25"/>
    </row>
    <row r="40" spans="2:44" s="1" customFormat="1" ht="6.9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25"/>
    </row>
    <row r="44" spans="2:44" s="1" customFormat="1" ht="6.9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25"/>
    </row>
    <row r="45" spans="2:44" s="1" customFormat="1" ht="24.95" customHeight="1">
      <c r="B45" s="25"/>
      <c r="C45" s="16" t="s">
        <v>43</v>
      </c>
      <c r="AR45" s="25"/>
    </row>
    <row r="46" spans="2:44" s="1" customFormat="1" ht="6.95" customHeight="1">
      <c r="B46" s="25"/>
      <c r="AR46" s="25"/>
    </row>
    <row r="47" spans="2:44" s="1" customFormat="1" ht="12" customHeight="1">
      <c r="B47" s="25"/>
      <c r="C47" s="20" t="s">
        <v>10</v>
      </c>
      <c r="L47" s="1" t="str">
        <f>K5</f>
        <v>79</v>
      </c>
      <c r="AR47" s="25"/>
    </row>
    <row r="48" spans="2:44" s="3" customFormat="1" ht="36.950000000000003" customHeight="1">
      <c r="B48" s="39"/>
      <c r="C48" s="40" t="s">
        <v>12</v>
      </c>
      <c r="L48" s="161" t="str">
        <f>K6</f>
        <v>Opravy zatečený a zvhlnutia balkonov a sokla villa dom</v>
      </c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R48" s="39"/>
    </row>
    <row r="49" spans="1:90" s="1" customFormat="1" ht="6.95" customHeight="1">
      <c r="B49" s="25"/>
      <c r="AR49" s="25"/>
    </row>
    <row r="50" spans="1:90" s="1" customFormat="1" ht="12" customHeight="1">
      <c r="B50" s="25"/>
      <c r="C50" s="20" t="s">
        <v>16</v>
      </c>
      <c r="L50" s="41" t="str">
        <f>IF(K8="","",K8)</f>
        <v xml:space="preserve"> </v>
      </c>
      <c r="AI50" s="20" t="s">
        <v>18</v>
      </c>
      <c r="AM50" s="152">
        <f>IF(AN8= "","",AN8)</f>
        <v>43654</v>
      </c>
      <c r="AN50" s="152"/>
      <c r="AR50" s="25"/>
    </row>
    <row r="51" spans="1:90" s="1" customFormat="1" ht="6.95" customHeight="1">
      <c r="B51" s="25"/>
      <c r="AR51" s="25"/>
    </row>
    <row r="52" spans="1:90" s="1" customFormat="1" ht="13.7" customHeight="1">
      <c r="B52" s="25"/>
      <c r="C52" s="20" t="s">
        <v>19</v>
      </c>
      <c r="L52" s="1" t="str">
        <f>IF(E11= "","",E11)</f>
        <v xml:space="preserve"> </v>
      </c>
      <c r="AI52" s="20" t="s">
        <v>23</v>
      </c>
      <c r="AM52" s="153" t="str">
        <f>IF(E17="","",E17)</f>
        <v xml:space="preserve"> </v>
      </c>
      <c r="AN52" s="154"/>
      <c r="AO52" s="154"/>
      <c r="AP52" s="154"/>
      <c r="AR52" s="25"/>
      <c r="AS52" s="165" t="s">
        <v>44</v>
      </c>
      <c r="AT52" s="166"/>
      <c r="AU52" s="43"/>
      <c r="AV52" s="43"/>
      <c r="AW52" s="43"/>
      <c r="AX52" s="43"/>
      <c r="AY52" s="43"/>
      <c r="AZ52" s="43"/>
      <c r="BA52" s="43"/>
      <c r="BB52" s="43"/>
      <c r="BC52" s="43"/>
      <c r="BD52" s="44"/>
    </row>
    <row r="53" spans="1:90" s="1" customFormat="1" ht="13.7" customHeight="1">
      <c r="B53" s="25"/>
      <c r="C53" s="20" t="s">
        <v>22</v>
      </c>
      <c r="L53" s="1" t="str">
        <f>IF(E14="","",E14)</f>
        <v xml:space="preserve"> </v>
      </c>
      <c r="AI53" s="20" t="s">
        <v>26</v>
      </c>
      <c r="AM53" s="153" t="str">
        <f>IF(E20="","",E20)</f>
        <v xml:space="preserve"> </v>
      </c>
      <c r="AN53" s="154"/>
      <c r="AO53" s="154"/>
      <c r="AP53" s="154"/>
      <c r="AR53" s="25"/>
      <c r="AS53" s="167"/>
      <c r="AT53" s="168"/>
      <c r="AU53" s="46"/>
      <c r="AV53" s="46"/>
      <c r="AW53" s="46"/>
      <c r="AX53" s="46"/>
      <c r="AY53" s="46"/>
      <c r="AZ53" s="46"/>
      <c r="BA53" s="46"/>
      <c r="BB53" s="46"/>
      <c r="BC53" s="46"/>
      <c r="BD53" s="47"/>
    </row>
    <row r="54" spans="1:90" s="1" customFormat="1" ht="10.9" customHeight="1">
      <c r="B54" s="25"/>
      <c r="AR54" s="25"/>
      <c r="AS54" s="167"/>
      <c r="AT54" s="168"/>
      <c r="AU54" s="46"/>
      <c r="AV54" s="46"/>
      <c r="AW54" s="46"/>
      <c r="AX54" s="46"/>
      <c r="AY54" s="46"/>
      <c r="AZ54" s="46"/>
      <c r="BA54" s="46"/>
      <c r="BB54" s="46"/>
      <c r="BC54" s="46"/>
      <c r="BD54" s="47"/>
    </row>
    <row r="55" spans="1:90" s="1" customFormat="1" ht="29.25" customHeight="1">
      <c r="B55" s="25"/>
      <c r="C55" s="146" t="s">
        <v>45</v>
      </c>
      <c r="D55" s="147"/>
      <c r="E55" s="147"/>
      <c r="F55" s="147"/>
      <c r="G55" s="147"/>
      <c r="H55" s="48"/>
      <c r="I55" s="148" t="s">
        <v>46</v>
      </c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69" t="s">
        <v>47</v>
      </c>
      <c r="AH55" s="147"/>
      <c r="AI55" s="147"/>
      <c r="AJ55" s="147"/>
      <c r="AK55" s="147"/>
      <c r="AL55" s="147"/>
      <c r="AM55" s="147"/>
      <c r="AN55" s="148" t="s">
        <v>48</v>
      </c>
      <c r="AO55" s="147"/>
      <c r="AP55" s="170"/>
      <c r="AQ55" s="49" t="s">
        <v>49</v>
      </c>
      <c r="AR55" s="25"/>
      <c r="AS55" s="50" t="s">
        <v>50</v>
      </c>
      <c r="AT55" s="51" t="s">
        <v>51</v>
      </c>
      <c r="AU55" s="51" t="s">
        <v>52</v>
      </c>
      <c r="AV55" s="51" t="s">
        <v>53</v>
      </c>
      <c r="AW55" s="51" t="s">
        <v>54</v>
      </c>
      <c r="AX55" s="51" t="s">
        <v>55</v>
      </c>
      <c r="AY55" s="51" t="s">
        <v>56</v>
      </c>
      <c r="AZ55" s="51" t="s">
        <v>57</v>
      </c>
      <c r="BA55" s="51" t="s">
        <v>58</v>
      </c>
      <c r="BB55" s="51" t="s">
        <v>59</v>
      </c>
      <c r="BC55" s="51" t="s">
        <v>60</v>
      </c>
      <c r="BD55" s="52" t="s">
        <v>61</v>
      </c>
    </row>
    <row r="56" spans="1:90" s="1" customFormat="1" ht="10.9" customHeight="1">
      <c r="B56" s="25"/>
      <c r="AR56" s="25"/>
      <c r="AS56" s="5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4"/>
    </row>
    <row r="57" spans="1:90" s="4" customFormat="1" ht="32.450000000000003" customHeight="1">
      <c r="B57" s="54"/>
      <c r="C57" s="55" t="s">
        <v>62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173">
        <f>ROUND(AG58,2)</f>
        <v>0</v>
      </c>
      <c r="AH57" s="173"/>
      <c r="AI57" s="173"/>
      <c r="AJ57" s="173"/>
      <c r="AK57" s="173"/>
      <c r="AL57" s="173"/>
      <c r="AM57" s="173"/>
      <c r="AN57" s="164">
        <f>SUM(AG57,AT57)</f>
        <v>0</v>
      </c>
      <c r="AO57" s="164"/>
      <c r="AP57" s="164"/>
      <c r="AQ57" s="58" t="s">
        <v>1</v>
      </c>
      <c r="AR57" s="54"/>
      <c r="AS57" s="59">
        <f>ROUND(AS58,2)</f>
        <v>0</v>
      </c>
      <c r="AT57" s="60">
        <f>ROUND(SUM(AV57:AW57),2)</f>
        <v>0</v>
      </c>
      <c r="AU57" s="61">
        <f>ROUND(AU58,5)</f>
        <v>811.68257000000006</v>
      </c>
      <c r="AV57" s="60">
        <f>ROUND(AZ57*L32,2)</f>
        <v>0</v>
      </c>
      <c r="AW57" s="60">
        <f>ROUND(BA57*L33,2)</f>
        <v>0</v>
      </c>
      <c r="AX57" s="60">
        <f>ROUND(BB57*L32,2)</f>
        <v>0</v>
      </c>
      <c r="AY57" s="60">
        <f>ROUND(BC57*L33,2)</f>
        <v>0</v>
      </c>
      <c r="AZ57" s="60">
        <f>ROUND(AZ58,2)</f>
        <v>0</v>
      </c>
      <c r="BA57" s="60">
        <f>ROUND(BA58,2)</f>
        <v>0</v>
      </c>
      <c r="BB57" s="60">
        <f>ROUND(BB58,2)</f>
        <v>0</v>
      </c>
      <c r="BC57" s="60">
        <f>ROUND(BC58,2)</f>
        <v>0</v>
      </c>
      <c r="BD57" s="62">
        <f>ROUND(BD58,2)</f>
        <v>0</v>
      </c>
      <c r="BS57" s="63" t="s">
        <v>63</v>
      </c>
      <c r="BT57" s="63" t="s">
        <v>64</v>
      </c>
      <c r="BV57" s="63" t="s">
        <v>65</v>
      </c>
      <c r="BW57" s="63" t="s">
        <v>4</v>
      </c>
      <c r="BX57" s="63" t="s">
        <v>66</v>
      </c>
      <c r="CL57" s="63" t="s">
        <v>1</v>
      </c>
    </row>
    <row r="58" spans="1:90" s="5" customFormat="1" ht="27" customHeight="1">
      <c r="A58" s="64" t="s">
        <v>67</v>
      </c>
      <c r="B58" s="65"/>
      <c r="C58" s="66"/>
      <c r="D58" s="149" t="s">
        <v>11</v>
      </c>
      <c r="E58" s="149"/>
      <c r="F58" s="149"/>
      <c r="G58" s="149"/>
      <c r="H58" s="149"/>
      <c r="I58" s="67"/>
      <c r="J58" s="149" t="s">
        <v>13</v>
      </c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71">
        <f>'79 - Opravy zatečený a zv...'!J30</f>
        <v>0</v>
      </c>
      <c r="AH58" s="172"/>
      <c r="AI58" s="172"/>
      <c r="AJ58" s="172"/>
      <c r="AK58" s="172"/>
      <c r="AL58" s="172"/>
      <c r="AM58" s="172"/>
      <c r="AN58" s="171">
        <f>SUM(AG58,AT58)</f>
        <v>0</v>
      </c>
      <c r="AO58" s="172"/>
      <c r="AP58" s="172"/>
      <c r="AQ58" s="68" t="s">
        <v>68</v>
      </c>
      <c r="AR58" s="65"/>
      <c r="AS58" s="69">
        <v>0</v>
      </c>
      <c r="AT58" s="70">
        <f>ROUND(SUM(AV58:AW58),2)</f>
        <v>0</v>
      </c>
      <c r="AU58" s="71">
        <f>'79 - Opravy zatečený a zv...'!P89</f>
        <v>811.68256599999995</v>
      </c>
      <c r="AV58" s="70">
        <f>'79 - Opravy zatečený a zv...'!J33</f>
        <v>0</v>
      </c>
      <c r="AW58" s="70">
        <f>'79 - Opravy zatečený a zv...'!J34</f>
        <v>0</v>
      </c>
      <c r="AX58" s="70">
        <f>'79 - Opravy zatečený a zv...'!J35</f>
        <v>0</v>
      </c>
      <c r="AY58" s="70">
        <f>'79 - Opravy zatečený a zv...'!J36</f>
        <v>0</v>
      </c>
      <c r="AZ58" s="70">
        <f>'79 - Opravy zatečený a zv...'!F33</f>
        <v>0</v>
      </c>
      <c r="BA58" s="70">
        <f>'79 - Opravy zatečený a zv...'!F34</f>
        <v>0</v>
      </c>
      <c r="BB58" s="70">
        <f>'79 - Opravy zatečený a zv...'!F35</f>
        <v>0</v>
      </c>
      <c r="BC58" s="70">
        <f>'79 - Opravy zatečený a zv...'!F36</f>
        <v>0</v>
      </c>
      <c r="BD58" s="72">
        <f>'79 - Opravy zatečený a zv...'!F37</f>
        <v>0</v>
      </c>
      <c r="BT58" s="73" t="s">
        <v>69</v>
      </c>
      <c r="BU58" s="73" t="s">
        <v>70</v>
      </c>
      <c r="BV58" s="73" t="s">
        <v>65</v>
      </c>
      <c r="BW58" s="73" t="s">
        <v>4</v>
      </c>
      <c r="BX58" s="73" t="s">
        <v>66</v>
      </c>
      <c r="CL58" s="73" t="s">
        <v>1</v>
      </c>
    </row>
    <row r="59" spans="1:90">
      <c r="B59" s="15"/>
      <c r="AR59" s="15"/>
    </row>
    <row r="60" spans="1:90" s="1" customFormat="1" ht="30" customHeight="1">
      <c r="B60" s="25"/>
      <c r="C60" s="55" t="s">
        <v>71</v>
      </c>
      <c r="AG60" s="164">
        <v>0</v>
      </c>
      <c r="AH60" s="164"/>
      <c r="AI60" s="164"/>
      <c r="AJ60" s="164"/>
      <c r="AK60" s="164"/>
      <c r="AL60" s="164"/>
      <c r="AM60" s="164"/>
      <c r="AN60" s="164">
        <v>0</v>
      </c>
      <c r="AO60" s="164"/>
      <c r="AP60" s="164"/>
      <c r="AQ60" s="74"/>
      <c r="AR60" s="25"/>
      <c r="AS60" s="50" t="s">
        <v>72</v>
      </c>
      <c r="AT60" s="51" t="s">
        <v>73</v>
      </c>
      <c r="AU60" s="51" t="s">
        <v>34</v>
      </c>
      <c r="AV60" s="52" t="s">
        <v>51</v>
      </c>
    </row>
    <row r="61" spans="1:90" s="1" customFormat="1" ht="10.9" customHeight="1">
      <c r="B61" s="25"/>
      <c r="AR61" s="25"/>
    </row>
    <row r="62" spans="1:90" s="1" customFormat="1" ht="30" customHeight="1">
      <c r="B62" s="25"/>
      <c r="C62" s="75" t="s">
        <v>74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155">
        <f>ROUND(AG57 + AG60, 2)</f>
        <v>0</v>
      </c>
      <c r="AH62" s="155"/>
      <c r="AI62" s="155"/>
      <c r="AJ62" s="155"/>
      <c r="AK62" s="155"/>
      <c r="AL62" s="155"/>
      <c r="AM62" s="155"/>
      <c r="AN62" s="155">
        <f>ROUND(AN57 + AN60, 2)</f>
        <v>0</v>
      </c>
      <c r="AO62" s="155"/>
      <c r="AP62" s="155"/>
      <c r="AQ62" s="76"/>
      <c r="AR62" s="25"/>
    </row>
    <row r="63" spans="1:90" s="1" customFormat="1" ht="6.95" customHeight="1"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25"/>
    </row>
  </sheetData>
  <mergeCells count="46">
    <mergeCell ref="K5:AO5"/>
    <mergeCell ref="K6:AO6"/>
    <mergeCell ref="AR2:BE2"/>
    <mergeCell ref="L34:P34"/>
    <mergeCell ref="AK35:AO35"/>
    <mergeCell ref="W35:AE35"/>
    <mergeCell ref="E23:AN23"/>
    <mergeCell ref="AK26:AO26"/>
    <mergeCell ref="AK27:AO27"/>
    <mergeCell ref="AK29:AO29"/>
    <mergeCell ref="L31:P31"/>
    <mergeCell ref="W31:AE31"/>
    <mergeCell ref="AS52:AT54"/>
    <mergeCell ref="AM53:AP53"/>
    <mergeCell ref="AG55:AM55"/>
    <mergeCell ref="AN55:AP55"/>
    <mergeCell ref="AN58:AP58"/>
    <mergeCell ref="AG58:AM58"/>
    <mergeCell ref="AG57:AM57"/>
    <mergeCell ref="AN57:AP57"/>
    <mergeCell ref="AK31:AO31"/>
    <mergeCell ref="AK32:AO32"/>
    <mergeCell ref="L32:P32"/>
    <mergeCell ref="AK33:AO33"/>
    <mergeCell ref="L33:P33"/>
    <mergeCell ref="W33:AE33"/>
    <mergeCell ref="AK34:AO34"/>
    <mergeCell ref="W34:AE34"/>
    <mergeCell ref="W32:AE32"/>
    <mergeCell ref="AK38:AO38"/>
    <mergeCell ref="L48:AO48"/>
    <mergeCell ref="W36:AE36"/>
    <mergeCell ref="L36:P36"/>
    <mergeCell ref="AK36:AO36"/>
    <mergeCell ref="AM50:AN50"/>
    <mergeCell ref="AM52:AP52"/>
    <mergeCell ref="AG62:AM62"/>
    <mergeCell ref="AN62:AP62"/>
    <mergeCell ref="X38:AB38"/>
    <mergeCell ref="AG60:AM60"/>
    <mergeCell ref="AN60:AP60"/>
    <mergeCell ref="C55:G55"/>
    <mergeCell ref="I55:AF55"/>
    <mergeCell ref="D58:H58"/>
    <mergeCell ref="J58:AF58"/>
    <mergeCell ref="L35:P35"/>
  </mergeCells>
  <hyperlinks>
    <hyperlink ref="A58" location="'79 - Opravy zatečený a zv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1"/>
  <sheetViews>
    <sheetView showGridLines="0" workbookViewId="0">
      <selection activeCell="E154" sqref="E15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78"/>
    </row>
    <row r="2" spans="1:46" ht="36.950000000000003" customHeight="1">
      <c r="L2" s="177" t="s">
        <v>5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AT2" s="12" t="s">
        <v>4</v>
      </c>
    </row>
    <row r="3" spans="1:46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64</v>
      </c>
    </row>
    <row r="4" spans="1:46" ht="24.95" customHeight="1">
      <c r="B4" s="15"/>
      <c r="D4" s="16" t="s">
        <v>75</v>
      </c>
      <c r="L4" s="15"/>
      <c r="M4" s="17" t="s">
        <v>9</v>
      </c>
      <c r="AT4" s="12" t="s">
        <v>3</v>
      </c>
    </row>
    <row r="5" spans="1:46" ht="6.95" customHeight="1">
      <c r="B5" s="15"/>
      <c r="L5" s="15"/>
    </row>
    <row r="6" spans="1:46" s="1" customFormat="1" ht="12" customHeight="1">
      <c r="B6" s="25"/>
      <c r="D6" s="20" t="s">
        <v>12</v>
      </c>
      <c r="L6" s="25"/>
    </row>
    <row r="7" spans="1:46" s="1" customFormat="1" ht="36.950000000000003" customHeight="1">
      <c r="B7" s="25"/>
      <c r="E7" s="161" t="s">
        <v>13</v>
      </c>
      <c r="F7" s="154"/>
      <c r="G7" s="154"/>
      <c r="H7" s="154"/>
      <c r="L7" s="25"/>
    </row>
    <row r="8" spans="1:46" s="1" customFormat="1">
      <c r="B8" s="25"/>
      <c r="L8" s="25"/>
    </row>
    <row r="9" spans="1:46" s="1" customFormat="1" ht="12" customHeight="1">
      <c r="B9" s="25"/>
      <c r="D9" s="20" t="s">
        <v>14</v>
      </c>
      <c r="F9" s="12" t="s">
        <v>1</v>
      </c>
      <c r="I9" s="20" t="s">
        <v>15</v>
      </c>
      <c r="J9" s="12" t="s">
        <v>1</v>
      </c>
      <c r="L9" s="25"/>
    </row>
    <row r="10" spans="1:46" s="1" customFormat="1" ht="12" customHeight="1">
      <c r="B10" s="25"/>
      <c r="D10" s="20" t="s">
        <v>16</v>
      </c>
      <c r="F10" s="12" t="s">
        <v>17</v>
      </c>
      <c r="I10" s="20" t="s">
        <v>18</v>
      </c>
      <c r="J10" s="42">
        <v>43654</v>
      </c>
      <c r="L10" s="25"/>
    </row>
    <row r="11" spans="1:46" s="1" customFormat="1" ht="10.9" customHeight="1">
      <c r="B11" s="25"/>
      <c r="L11" s="25"/>
    </row>
    <row r="12" spans="1:46" s="1" customFormat="1" ht="12" customHeight="1">
      <c r="B12" s="25"/>
      <c r="D12" s="20" t="s">
        <v>19</v>
      </c>
      <c r="I12" s="20" t="s">
        <v>20</v>
      </c>
      <c r="J12" s="12" t="str">
        <f>IF('Rekapitulácia stavby'!AN10="","",'Rekapitulácia stavby'!AN10)</f>
        <v/>
      </c>
      <c r="L12" s="25"/>
    </row>
    <row r="13" spans="1:46" s="1" customFormat="1" ht="18" customHeight="1">
      <c r="B13" s="25"/>
      <c r="E13" s="12" t="str">
        <f>IF('Rekapitulácia stavby'!E11="","",'Rekapitulácia stavby'!E11)</f>
        <v xml:space="preserve"> </v>
      </c>
      <c r="I13" s="20" t="s">
        <v>21</v>
      </c>
      <c r="J13" s="12" t="str">
        <f>IF('Rekapitulácia stavby'!AN11="","",'Rekapitulácia stavby'!AN11)</f>
        <v/>
      </c>
      <c r="L13" s="25"/>
    </row>
    <row r="14" spans="1:46" s="1" customFormat="1" ht="6.95" customHeight="1">
      <c r="B14" s="25"/>
      <c r="L14" s="25"/>
    </row>
    <row r="15" spans="1:46" s="1" customFormat="1" ht="12" customHeight="1">
      <c r="B15" s="25"/>
      <c r="D15" s="20" t="s">
        <v>22</v>
      </c>
      <c r="I15" s="20" t="s">
        <v>20</v>
      </c>
      <c r="J15" s="12" t="str">
        <f>'Rekapitulácia stavby'!AN13</f>
        <v/>
      </c>
      <c r="L15" s="25"/>
    </row>
    <row r="16" spans="1:46" s="1" customFormat="1" ht="18" customHeight="1">
      <c r="B16" s="25"/>
      <c r="E16" s="174" t="str">
        <f>'Rekapitulácia stavby'!E14</f>
        <v xml:space="preserve"> </v>
      </c>
      <c r="F16" s="174"/>
      <c r="G16" s="174"/>
      <c r="H16" s="174"/>
      <c r="I16" s="20" t="s">
        <v>21</v>
      </c>
      <c r="J16" s="12" t="str">
        <f>'Rekapitulácia stavby'!AN14</f>
        <v/>
      </c>
      <c r="L16" s="25"/>
    </row>
    <row r="17" spans="2:12" s="1" customFormat="1" ht="6.95" customHeight="1">
      <c r="B17" s="25"/>
      <c r="L17" s="25"/>
    </row>
    <row r="18" spans="2:12" s="1" customFormat="1" ht="12" customHeight="1">
      <c r="B18" s="25"/>
      <c r="D18" s="20" t="s">
        <v>23</v>
      </c>
      <c r="I18" s="20" t="s">
        <v>20</v>
      </c>
      <c r="J18" s="12" t="str">
        <f>IF('Rekapitulácia stavby'!AN16="","",'Rekapitulácia stavby'!AN16)</f>
        <v/>
      </c>
      <c r="L18" s="25"/>
    </row>
    <row r="19" spans="2:12" s="1" customFormat="1" ht="18" customHeight="1">
      <c r="B19" s="25"/>
      <c r="E19" s="12" t="str">
        <f>IF('Rekapitulácia stavby'!E17="","",'Rekapitulácia stavby'!E17)</f>
        <v xml:space="preserve"> </v>
      </c>
      <c r="I19" s="20" t="s">
        <v>21</v>
      </c>
      <c r="J19" s="12" t="str">
        <f>IF('Rekapitulácia stavby'!AN17="","",'Rekapitulácia stavby'!AN17)</f>
        <v/>
      </c>
      <c r="L19" s="25"/>
    </row>
    <row r="20" spans="2:12" s="1" customFormat="1" ht="6.95" customHeight="1">
      <c r="B20" s="25"/>
      <c r="L20" s="25"/>
    </row>
    <row r="21" spans="2:12" s="1" customFormat="1" ht="12" customHeight="1">
      <c r="B21" s="25"/>
      <c r="D21" s="20" t="s">
        <v>26</v>
      </c>
      <c r="I21" s="20" t="s">
        <v>20</v>
      </c>
      <c r="J21" s="12" t="str">
        <f>IF('Rekapitulácia stavby'!AN19="","",'Rekapitulácia stavby'!AN19)</f>
        <v/>
      </c>
      <c r="L21" s="25"/>
    </row>
    <row r="22" spans="2:12" s="1" customFormat="1" ht="18" customHeight="1">
      <c r="B22" s="25"/>
      <c r="E22" s="12" t="str">
        <f>IF('Rekapitulácia stavby'!E20="","",'Rekapitulácia stavby'!E20)</f>
        <v xml:space="preserve"> </v>
      </c>
      <c r="I22" s="20" t="s">
        <v>21</v>
      </c>
      <c r="J22" s="12" t="str">
        <f>IF('Rekapitulácia stavby'!AN20="","",'Rekapitulácia stavby'!AN20)</f>
        <v/>
      </c>
      <c r="L22" s="25"/>
    </row>
    <row r="23" spans="2:12" s="1" customFormat="1" ht="6.95" customHeight="1">
      <c r="B23" s="25"/>
      <c r="L23" s="25"/>
    </row>
    <row r="24" spans="2:12" s="1" customFormat="1" ht="12" customHeight="1">
      <c r="B24" s="25"/>
      <c r="D24" s="20" t="s">
        <v>27</v>
      </c>
      <c r="L24" s="25"/>
    </row>
    <row r="25" spans="2:12" s="6" customFormat="1" ht="16.5" customHeight="1">
      <c r="B25" s="79"/>
      <c r="E25" s="178" t="s">
        <v>1</v>
      </c>
      <c r="F25" s="178"/>
      <c r="G25" s="178"/>
      <c r="H25" s="178"/>
      <c r="L25" s="79"/>
    </row>
    <row r="26" spans="2:12" s="1" customFormat="1" ht="6.95" customHeight="1">
      <c r="B26" s="25"/>
      <c r="L26" s="25"/>
    </row>
    <row r="27" spans="2:12" s="1" customFormat="1" ht="6.95" customHeight="1">
      <c r="B27" s="25"/>
      <c r="D27" s="43"/>
      <c r="E27" s="43"/>
      <c r="F27" s="43"/>
      <c r="G27" s="43"/>
      <c r="H27" s="43"/>
      <c r="I27" s="43"/>
      <c r="J27" s="43"/>
      <c r="K27" s="43"/>
      <c r="L27" s="25"/>
    </row>
    <row r="28" spans="2:12" s="1" customFormat="1" ht="14.45" customHeight="1">
      <c r="B28" s="25"/>
      <c r="D28" s="80" t="s">
        <v>76</v>
      </c>
      <c r="J28" s="24">
        <f>J57</f>
        <v>0</v>
      </c>
      <c r="L28" s="25"/>
    </row>
    <row r="29" spans="2:12" s="1" customFormat="1" ht="14.45" customHeight="1">
      <c r="B29" s="25"/>
      <c r="D29" s="23" t="s">
        <v>77</v>
      </c>
      <c r="J29" s="24">
        <f>J70</f>
        <v>0</v>
      </c>
      <c r="L29" s="25"/>
    </row>
    <row r="30" spans="2:12" s="1" customFormat="1" ht="25.35" customHeight="1">
      <c r="B30" s="25"/>
      <c r="D30" s="81" t="s">
        <v>30</v>
      </c>
      <c r="J30" s="57">
        <f>ROUND(J28 + J29, 2)</f>
        <v>0</v>
      </c>
      <c r="L30" s="25"/>
    </row>
    <row r="31" spans="2:12" s="1" customFormat="1" ht="6.95" customHeight="1">
      <c r="B31" s="25"/>
      <c r="D31" s="43"/>
      <c r="E31" s="43"/>
      <c r="F31" s="43"/>
      <c r="G31" s="43"/>
      <c r="H31" s="43"/>
      <c r="I31" s="43"/>
      <c r="J31" s="43"/>
      <c r="K31" s="43"/>
      <c r="L31" s="25"/>
    </row>
    <row r="32" spans="2:12" s="1" customFormat="1" ht="14.45" customHeight="1">
      <c r="B32" s="25"/>
      <c r="F32" s="28" t="s">
        <v>32</v>
      </c>
      <c r="I32" s="28" t="s">
        <v>31</v>
      </c>
      <c r="J32" s="28" t="s">
        <v>33</v>
      </c>
      <c r="L32" s="25"/>
    </row>
    <row r="33" spans="2:12" s="1" customFormat="1" ht="14.45" customHeight="1">
      <c r="B33" s="25"/>
      <c r="D33" s="20" t="s">
        <v>34</v>
      </c>
      <c r="E33" s="20" t="s">
        <v>35</v>
      </c>
      <c r="F33" s="82">
        <f>ROUND((SUM(BE70:BE71) + SUM(BE89:BE140)),  2)</f>
        <v>0</v>
      </c>
      <c r="I33" s="30">
        <v>0.2</v>
      </c>
      <c r="J33" s="82">
        <f>ROUND(((SUM(BE70:BE71) + SUM(BE89:BE140))*I33),  2)</f>
        <v>0</v>
      </c>
      <c r="L33" s="25"/>
    </row>
    <row r="34" spans="2:12" s="1" customFormat="1" ht="14.45" customHeight="1">
      <c r="B34" s="25"/>
      <c r="E34" s="20" t="s">
        <v>36</v>
      </c>
      <c r="F34" s="82">
        <f>ROUND((SUM(BF70:BF71) + SUM(BF89:BF140)),  2)</f>
        <v>0</v>
      </c>
      <c r="I34" s="30">
        <v>0.2</v>
      </c>
      <c r="J34" s="82">
        <f>ROUND(((SUM(BF70:BF71) + SUM(BF89:BF140))*I34),  2)</f>
        <v>0</v>
      </c>
      <c r="L34" s="25"/>
    </row>
    <row r="35" spans="2:12" s="1" customFormat="1" ht="14.45" hidden="1" customHeight="1">
      <c r="B35" s="25"/>
      <c r="E35" s="20" t="s">
        <v>37</v>
      </c>
      <c r="F35" s="82">
        <f>ROUND((SUM(BG70:BG71) + SUM(BG89:BG140)),  2)</f>
        <v>0</v>
      </c>
      <c r="I35" s="30">
        <v>0.2</v>
      </c>
      <c r="J35" s="82">
        <f>0</f>
        <v>0</v>
      </c>
      <c r="L35" s="25"/>
    </row>
    <row r="36" spans="2:12" s="1" customFormat="1" ht="14.45" hidden="1" customHeight="1">
      <c r="B36" s="25"/>
      <c r="E36" s="20" t="s">
        <v>38</v>
      </c>
      <c r="F36" s="82">
        <f>ROUND((SUM(BH70:BH71) + SUM(BH89:BH140)),  2)</f>
        <v>0</v>
      </c>
      <c r="I36" s="30">
        <v>0.2</v>
      </c>
      <c r="J36" s="82">
        <f>0</f>
        <v>0</v>
      </c>
      <c r="L36" s="25"/>
    </row>
    <row r="37" spans="2:12" s="1" customFormat="1" ht="14.45" hidden="1" customHeight="1">
      <c r="B37" s="25"/>
      <c r="E37" s="20" t="s">
        <v>39</v>
      </c>
      <c r="F37" s="82">
        <f>ROUND((SUM(BI70:BI71) + SUM(BI89:BI140)),  2)</f>
        <v>0</v>
      </c>
      <c r="I37" s="30">
        <v>0</v>
      </c>
      <c r="J37" s="82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76"/>
      <c r="D39" s="83" t="s">
        <v>40</v>
      </c>
      <c r="E39" s="48"/>
      <c r="F39" s="48"/>
      <c r="G39" s="84" t="s">
        <v>41</v>
      </c>
      <c r="H39" s="85" t="s">
        <v>42</v>
      </c>
      <c r="I39" s="48"/>
      <c r="J39" s="86">
        <f>SUM(J30:J37)</f>
        <v>0</v>
      </c>
      <c r="K39" s="87"/>
      <c r="L39" s="25"/>
    </row>
    <row r="40" spans="2:12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25"/>
    </row>
    <row r="44" spans="2:12" s="1" customFormat="1" ht="6.9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25"/>
    </row>
    <row r="45" spans="2:12" s="1" customFormat="1" ht="24.95" customHeight="1">
      <c r="B45" s="25"/>
      <c r="C45" s="16" t="s">
        <v>78</v>
      </c>
      <c r="L45" s="25"/>
    </row>
    <row r="46" spans="2:12" s="1" customFormat="1" ht="6.95" customHeight="1">
      <c r="B46" s="25"/>
      <c r="L46" s="25"/>
    </row>
    <row r="47" spans="2:12" s="1" customFormat="1" ht="12" customHeight="1">
      <c r="B47" s="25"/>
      <c r="C47" s="20" t="s">
        <v>12</v>
      </c>
      <c r="L47" s="25"/>
    </row>
    <row r="48" spans="2:12" s="1" customFormat="1" ht="16.5" customHeight="1">
      <c r="B48" s="25"/>
      <c r="E48" s="161" t="str">
        <f>E7</f>
        <v>Opravy zatečený a zvhlnutia balkonov a sokla villa dom</v>
      </c>
      <c r="F48" s="154"/>
      <c r="G48" s="154"/>
      <c r="H48" s="154"/>
      <c r="L48" s="25"/>
    </row>
    <row r="49" spans="2:47" s="1" customFormat="1" ht="6.95" customHeight="1">
      <c r="B49" s="25"/>
      <c r="L49" s="25"/>
    </row>
    <row r="50" spans="2:47" s="1" customFormat="1" ht="12" customHeight="1">
      <c r="B50" s="25"/>
      <c r="C50" s="20" t="s">
        <v>16</v>
      </c>
      <c r="F50" s="12" t="str">
        <f>F10</f>
        <v xml:space="preserve"> </v>
      </c>
      <c r="I50" s="20" t="s">
        <v>18</v>
      </c>
      <c r="J50" s="42">
        <f>IF(J10="","",J10)</f>
        <v>43654</v>
      </c>
      <c r="L50" s="25"/>
    </row>
    <row r="51" spans="2:47" s="1" customFormat="1" ht="6.95" customHeight="1">
      <c r="B51" s="25"/>
      <c r="L51" s="25"/>
    </row>
    <row r="52" spans="2:47" s="1" customFormat="1" ht="13.7" customHeight="1">
      <c r="B52" s="25"/>
      <c r="C52" s="20" t="s">
        <v>19</v>
      </c>
      <c r="F52" s="12" t="str">
        <f>E13</f>
        <v xml:space="preserve"> </v>
      </c>
      <c r="I52" s="20" t="s">
        <v>23</v>
      </c>
      <c r="J52" s="21" t="str">
        <f>E19</f>
        <v xml:space="preserve"> </v>
      </c>
      <c r="L52" s="25"/>
    </row>
    <row r="53" spans="2:47" s="1" customFormat="1" ht="13.7" customHeight="1">
      <c r="B53" s="25"/>
      <c r="C53" s="20" t="s">
        <v>22</v>
      </c>
      <c r="F53" s="12" t="str">
        <f>IF(E16="","",E16)</f>
        <v xml:space="preserve"> </v>
      </c>
      <c r="I53" s="20" t="s">
        <v>26</v>
      </c>
      <c r="J53" s="21" t="str">
        <f>E22</f>
        <v xml:space="preserve"> </v>
      </c>
      <c r="L53" s="25"/>
    </row>
    <row r="54" spans="2:47" s="1" customFormat="1" ht="10.35" customHeight="1">
      <c r="B54" s="25"/>
      <c r="L54" s="25"/>
    </row>
    <row r="55" spans="2:47" s="1" customFormat="1" ht="29.25" customHeight="1">
      <c r="B55" s="25"/>
      <c r="C55" s="88" t="s">
        <v>79</v>
      </c>
      <c r="D55" s="76"/>
      <c r="E55" s="76"/>
      <c r="F55" s="76"/>
      <c r="G55" s="76"/>
      <c r="H55" s="76"/>
      <c r="I55" s="76"/>
      <c r="J55" s="89" t="s">
        <v>80</v>
      </c>
      <c r="K55" s="76"/>
      <c r="L55" s="25"/>
    </row>
    <row r="56" spans="2:47" s="1" customFormat="1" ht="10.35" customHeight="1">
      <c r="B56" s="25"/>
      <c r="L56" s="25"/>
    </row>
    <row r="57" spans="2:47" s="1" customFormat="1" ht="22.9" customHeight="1">
      <c r="B57" s="25"/>
      <c r="C57" s="90" t="s">
        <v>81</v>
      </c>
      <c r="J57" s="57">
        <f>J89</f>
        <v>0</v>
      </c>
      <c r="L57" s="25"/>
      <c r="AU57" s="12" t="s">
        <v>82</v>
      </c>
    </row>
    <row r="58" spans="2:47" s="7" customFormat="1" ht="24.95" customHeight="1">
      <c r="B58" s="91"/>
      <c r="D58" s="92" t="s">
        <v>83</v>
      </c>
      <c r="E58" s="93"/>
      <c r="F58" s="93"/>
      <c r="G58" s="93"/>
      <c r="H58" s="93"/>
      <c r="I58" s="93"/>
      <c r="J58" s="94">
        <f>J90</f>
        <v>0</v>
      </c>
      <c r="L58" s="91"/>
    </row>
    <row r="59" spans="2:47" s="8" customFormat="1" ht="19.899999999999999" customHeight="1">
      <c r="B59" s="95"/>
      <c r="D59" s="96" t="s">
        <v>84</v>
      </c>
      <c r="E59" s="97"/>
      <c r="F59" s="97"/>
      <c r="G59" s="97"/>
      <c r="H59" s="97"/>
      <c r="I59" s="97"/>
      <c r="J59" s="98">
        <f>J91</f>
        <v>0</v>
      </c>
      <c r="L59" s="95"/>
    </row>
    <row r="60" spans="2:47" s="8" customFormat="1" ht="19.899999999999999" customHeight="1">
      <c r="B60" s="95"/>
      <c r="D60" s="96" t="s">
        <v>85</v>
      </c>
      <c r="E60" s="97"/>
      <c r="F60" s="97"/>
      <c r="G60" s="97"/>
      <c r="H60" s="97"/>
      <c r="I60" s="97"/>
      <c r="J60" s="98">
        <f>J98</f>
        <v>0</v>
      </c>
      <c r="L60" s="95"/>
    </row>
    <row r="61" spans="2:47" s="8" customFormat="1" ht="19.899999999999999" customHeight="1">
      <c r="B61" s="95"/>
      <c r="D61" s="96" t="s">
        <v>86</v>
      </c>
      <c r="E61" s="97"/>
      <c r="F61" s="97"/>
      <c r="G61" s="97"/>
      <c r="H61" s="97"/>
      <c r="I61" s="97"/>
      <c r="J61" s="98">
        <f>J100</f>
        <v>0</v>
      </c>
      <c r="L61" s="95"/>
    </row>
    <row r="62" spans="2:47" s="8" customFormat="1" ht="19.899999999999999" customHeight="1">
      <c r="B62" s="95"/>
      <c r="D62" s="96" t="s">
        <v>87</v>
      </c>
      <c r="E62" s="97"/>
      <c r="F62" s="97"/>
      <c r="G62" s="97"/>
      <c r="H62" s="97"/>
      <c r="I62" s="97"/>
      <c r="J62" s="98">
        <f>J106</f>
        <v>0</v>
      </c>
      <c r="L62" s="95"/>
    </row>
    <row r="63" spans="2:47" s="8" customFormat="1" ht="19.899999999999999" customHeight="1">
      <c r="B63" s="95"/>
      <c r="D63" s="96" t="s">
        <v>88</v>
      </c>
      <c r="E63" s="97"/>
      <c r="F63" s="97"/>
      <c r="G63" s="97"/>
      <c r="H63" s="97"/>
      <c r="I63" s="97"/>
      <c r="J63" s="98">
        <f>J118</f>
        <v>0</v>
      </c>
      <c r="L63" s="95"/>
    </row>
    <row r="64" spans="2:47" s="7" customFormat="1" ht="24.95" customHeight="1">
      <c r="B64" s="91"/>
      <c r="D64" s="92" t="s">
        <v>89</v>
      </c>
      <c r="E64" s="93"/>
      <c r="F64" s="93"/>
      <c r="G64" s="93"/>
      <c r="H64" s="93"/>
      <c r="I64" s="93"/>
      <c r="J64" s="94">
        <f>J120</f>
        <v>0</v>
      </c>
      <c r="L64" s="91"/>
    </row>
    <row r="65" spans="2:14" s="8" customFormat="1" ht="19.899999999999999" customHeight="1">
      <c r="B65" s="95"/>
      <c r="D65" s="96" t="s">
        <v>90</v>
      </c>
      <c r="E65" s="97"/>
      <c r="F65" s="97"/>
      <c r="G65" s="97"/>
      <c r="H65" s="97"/>
      <c r="I65" s="97"/>
      <c r="J65" s="98">
        <f>J121</f>
        <v>0</v>
      </c>
      <c r="L65" s="95"/>
    </row>
    <row r="66" spans="2:14" s="8" customFormat="1" ht="19.899999999999999" customHeight="1">
      <c r="B66" s="95"/>
      <c r="D66" s="96" t="s">
        <v>91</v>
      </c>
      <c r="E66" s="97"/>
      <c r="F66" s="97"/>
      <c r="G66" s="97"/>
      <c r="H66" s="97"/>
      <c r="I66" s="97"/>
      <c r="J66" s="98">
        <f>J128</f>
        <v>0</v>
      </c>
      <c r="L66" s="95"/>
    </row>
    <row r="67" spans="2:14" s="8" customFormat="1" ht="19.899999999999999" customHeight="1">
      <c r="B67" s="95"/>
      <c r="D67" s="96" t="s">
        <v>92</v>
      </c>
      <c r="E67" s="97"/>
      <c r="F67" s="97"/>
      <c r="G67" s="97"/>
      <c r="H67" s="97"/>
      <c r="I67" s="97"/>
      <c r="J67" s="98">
        <f>J135</f>
        <v>0</v>
      </c>
      <c r="L67" s="95"/>
    </row>
    <row r="68" spans="2:14" s="1" customFormat="1" ht="21.75" customHeight="1">
      <c r="B68" s="25"/>
      <c r="L68" s="25"/>
    </row>
    <row r="69" spans="2:14" s="1" customFormat="1" ht="6.95" customHeight="1">
      <c r="B69" s="25"/>
      <c r="L69" s="25"/>
    </row>
    <row r="70" spans="2:14" s="1" customFormat="1" ht="29.25" customHeight="1">
      <c r="B70" s="25"/>
      <c r="C70" s="90" t="s">
        <v>93</v>
      </c>
      <c r="J70" s="99">
        <v>0</v>
      </c>
      <c r="L70" s="25"/>
      <c r="N70" s="100" t="s">
        <v>34</v>
      </c>
    </row>
    <row r="71" spans="2:14" s="1" customFormat="1" ht="18" customHeight="1">
      <c r="B71" s="25"/>
      <c r="L71" s="25"/>
    </row>
    <row r="72" spans="2:14" s="1" customFormat="1" ht="29.25" customHeight="1">
      <c r="B72" s="25"/>
      <c r="C72" s="75" t="s">
        <v>74</v>
      </c>
      <c r="D72" s="76"/>
      <c r="E72" s="76"/>
      <c r="F72" s="76"/>
      <c r="G72" s="76"/>
      <c r="H72" s="76"/>
      <c r="I72" s="76"/>
      <c r="J72" s="77">
        <f>ROUND(J57+J70,2)</f>
        <v>0</v>
      </c>
      <c r="K72" s="76"/>
      <c r="L72" s="25"/>
    </row>
    <row r="73" spans="2:14" s="1" customFormat="1" ht="6.95" customHeight="1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25"/>
    </row>
    <row r="77" spans="2:1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78" spans="2:14" s="1" customFormat="1" ht="24.95" customHeight="1">
      <c r="B78" s="25"/>
      <c r="C78" s="16" t="s">
        <v>94</v>
      </c>
      <c r="L78" s="25"/>
    </row>
    <row r="79" spans="2:14" s="1" customFormat="1" ht="6.95" customHeight="1">
      <c r="B79" s="25"/>
      <c r="L79" s="25"/>
    </row>
    <row r="80" spans="2:14" s="1" customFormat="1" ht="12" customHeight="1">
      <c r="B80" s="25"/>
      <c r="C80" s="20" t="s">
        <v>12</v>
      </c>
      <c r="L80" s="25"/>
    </row>
    <row r="81" spans="2:65" s="1" customFormat="1" ht="16.5" customHeight="1">
      <c r="B81" s="25"/>
      <c r="E81" s="161" t="str">
        <f>E7</f>
        <v>Opravy zatečený a zvhlnutia balkonov a sokla villa dom</v>
      </c>
      <c r="F81" s="154"/>
      <c r="G81" s="154"/>
      <c r="H81" s="154"/>
      <c r="L81" s="25"/>
    </row>
    <row r="82" spans="2:65" s="1" customFormat="1" ht="6.95" customHeight="1">
      <c r="B82" s="25"/>
      <c r="L82" s="25"/>
    </row>
    <row r="83" spans="2:65" s="1" customFormat="1" ht="12" customHeight="1">
      <c r="B83" s="25"/>
      <c r="C83" s="20" t="s">
        <v>16</v>
      </c>
      <c r="F83" s="12" t="str">
        <f>F10</f>
        <v xml:space="preserve"> </v>
      </c>
      <c r="I83" s="20" t="s">
        <v>18</v>
      </c>
      <c r="J83" s="42">
        <f>IF(J10="","",J10)</f>
        <v>43654</v>
      </c>
      <c r="L83" s="25"/>
    </row>
    <row r="84" spans="2:65" s="1" customFormat="1" ht="6.95" customHeight="1">
      <c r="B84" s="25"/>
      <c r="L84" s="25"/>
    </row>
    <row r="85" spans="2:65" s="1" customFormat="1" ht="13.7" customHeight="1">
      <c r="B85" s="25"/>
      <c r="C85" s="20" t="s">
        <v>19</v>
      </c>
      <c r="F85" s="12" t="str">
        <f>E13</f>
        <v xml:space="preserve"> </v>
      </c>
      <c r="I85" s="20" t="s">
        <v>23</v>
      </c>
      <c r="J85" s="21" t="str">
        <f>E19</f>
        <v xml:space="preserve"> </v>
      </c>
      <c r="L85" s="25"/>
    </row>
    <row r="86" spans="2:65" s="1" customFormat="1" ht="13.7" customHeight="1">
      <c r="B86" s="25"/>
      <c r="C86" s="20" t="s">
        <v>22</v>
      </c>
      <c r="F86" s="12" t="str">
        <f>IF(E16="","",E16)</f>
        <v xml:space="preserve"> </v>
      </c>
      <c r="I86" s="20" t="s">
        <v>26</v>
      </c>
      <c r="J86" s="21" t="str">
        <f>E22</f>
        <v xml:space="preserve"> </v>
      </c>
      <c r="L86" s="25"/>
    </row>
    <row r="87" spans="2:65" s="1" customFormat="1" ht="10.35" customHeight="1">
      <c r="B87" s="25"/>
      <c r="L87" s="25"/>
    </row>
    <row r="88" spans="2:65" s="9" customFormat="1" ht="29.25" customHeight="1">
      <c r="B88" s="101"/>
      <c r="C88" s="102" t="s">
        <v>95</v>
      </c>
      <c r="D88" s="103" t="s">
        <v>49</v>
      </c>
      <c r="E88" s="103" t="s">
        <v>45</v>
      </c>
      <c r="F88" s="103" t="s">
        <v>46</v>
      </c>
      <c r="G88" s="103" t="s">
        <v>96</v>
      </c>
      <c r="H88" s="103" t="s">
        <v>97</v>
      </c>
      <c r="I88" s="103" t="s">
        <v>98</v>
      </c>
      <c r="J88" s="104" t="s">
        <v>80</v>
      </c>
      <c r="K88" s="105" t="s">
        <v>99</v>
      </c>
      <c r="L88" s="101"/>
      <c r="M88" s="50" t="s">
        <v>1</v>
      </c>
      <c r="N88" s="51" t="s">
        <v>34</v>
      </c>
      <c r="O88" s="51" t="s">
        <v>100</v>
      </c>
      <c r="P88" s="51" t="s">
        <v>101</v>
      </c>
      <c r="Q88" s="51" t="s">
        <v>102</v>
      </c>
      <c r="R88" s="51" t="s">
        <v>103</v>
      </c>
      <c r="S88" s="51" t="s">
        <v>104</v>
      </c>
      <c r="T88" s="52" t="s">
        <v>105</v>
      </c>
    </row>
    <row r="89" spans="2:65" s="1" customFormat="1" ht="22.9" customHeight="1">
      <c r="B89" s="25"/>
      <c r="C89" s="55" t="s">
        <v>76</v>
      </c>
      <c r="J89" s="106">
        <f>BK89</f>
        <v>0</v>
      </c>
      <c r="L89" s="25"/>
      <c r="M89" s="53"/>
      <c r="N89" s="43"/>
      <c r="O89" s="43"/>
      <c r="P89" s="107">
        <f>P90+P120</f>
        <v>811.68256599999995</v>
      </c>
      <c r="Q89" s="43"/>
      <c r="R89" s="107">
        <f>R90+R120</f>
        <v>64.292675759999995</v>
      </c>
      <c r="S89" s="43"/>
      <c r="T89" s="108">
        <f>T90+T120</f>
        <v>18.044999999999998</v>
      </c>
      <c r="AT89" s="12" t="s">
        <v>63</v>
      </c>
      <c r="AU89" s="12" t="s">
        <v>82</v>
      </c>
      <c r="BK89" s="109">
        <f>BK90+BK120</f>
        <v>0</v>
      </c>
    </row>
    <row r="90" spans="2:65" s="10" customFormat="1" ht="25.9" customHeight="1">
      <c r="B90" s="110"/>
      <c r="D90" s="111" t="s">
        <v>63</v>
      </c>
      <c r="E90" s="112" t="s">
        <v>106</v>
      </c>
      <c r="F90" s="112" t="s">
        <v>107</v>
      </c>
      <c r="J90" s="113">
        <f>BK90</f>
        <v>0</v>
      </c>
      <c r="L90" s="110"/>
      <c r="M90" s="114"/>
      <c r="N90" s="115"/>
      <c r="O90" s="115"/>
      <c r="P90" s="116">
        <f>P91+P98+P100+P106+P118</f>
        <v>694.86505599999998</v>
      </c>
      <c r="Q90" s="115"/>
      <c r="R90" s="116">
        <f>R91+R98+R100+R106+R118</f>
        <v>62.346689999999995</v>
      </c>
      <c r="S90" s="115"/>
      <c r="T90" s="117">
        <f>T91+T98+T100+T106+T118</f>
        <v>18.044999999999998</v>
      </c>
      <c r="AR90" s="111" t="s">
        <v>69</v>
      </c>
      <c r="AT90" s="118" t="s">
        <v>63</v>
      </c>
      <c r="AU90" s="118" t="s">
        <v>64</v>
      </c>
      <c r="AY90" s="111" t="s">
        <v>108</v>
      </c>
      <c r="BK90" s="119">
        <f>BK91+BK98+BK100+BK106+BK118</f>
        <v>0</v>
      </c>
    </row>
    <row r="91" spans="2:65" s="10" customFormat="1" ht="22.9" customHeight="1">
      <c r="B91" s="110"/>
      <c r="D91" s="111" t="s">
        <v>63</v>
      </c>
      <c r="E91" s="120" t="s">
        <v>69</v>
      </c>
      <c r="F91" s="120" t="s">
        <v>109</v>
      </c>
      <c r="J91" s="121">
        <f>BK91</f>
        <v>0</v>
      </c>
      <c r="L91" s="110"/>
      <c r="M91" s="114"/>
      <c r="N91" s="115"/>
      <c r="O91" s="115"/>
      <c r="P91" s="116">
        <f>SUM(P92:P97)</f>
        <v>197.0034</v>
      </c>
      <c r="Q91" s="115"/>
      <c r="R91" s="116">
        <f>SUM(R92:R97)</f>
        <v>50</v>
      </c>
      <c r="S91" s="115"/>
      <c r="T91" s="117">
        <f>SUM(T92:T97)</f>
        <v>4.1400000000000006</v>
      </c>
      <c r="AR91" s="111" t="s">
        <v>69</v>
      </c>
      <c r="AT91" s="118" t="s">
        <v>63</v>
      </c>
      <c r="AU91" s="118" t="s">
        <v>69</v>
      </c>
      <c r="AY91" s="111" t="s">
        <v>108</v>
      </c>
      <c r="BK91" s="119">
        <f>SUM(BK92:BK97)</f>
        <v>0</v>
      </c>
    </row>
    <row r="92" spans="2:65" s="1" customFormat="1" ht="16.5" customHeight="1">
      <c r="B92" s="122"/>
      <c r="C92" s="123" t="s">
        <v>110</v>
      </c>
      <c r="D92" s="123" t="s">
        <v>111</v>
      </c>
      <c r="E92" s="124" t="s">
        <v>112</v>
      </c>
      <c r="F92" s="125" t="s">
        <v>282</v>
      </c>
      <c r="G92" s="126" t="s">
        <v>113</v>
      </c>
      <c r="H92" s="127">
        <v>30</v>
      </c>
      <c r="I92" s="127"/>
      <c r="J92" s="127">
        <f t="shared" ref="J92:J97" si="0">ROUND(I92*H92,3)</f>
        <v>0</v>
      </c>
      <c r="K92" s="125" t="s">
        <v>114</v>
      </c>
      <c r="L92" s="25"/>
      <c r="M92" s="45" t="s">
        <v>1</v>
      </c>
      <c r="N92" s="128" t="s">
        <v>36</v>
      </c>
      <c r="O92" s="129">
        <v>0.151</v>
      </c>
      <c r="P92" s="129">
        <f t="shared" ref="P92:P97" si="1">O92*H92</f>
        <v>4.53</v>
      </c>
      <c r="Q92" s="129">
        <v>0</v>
      </c>
      <c r="R92" s="129">
        <f t="shared" ref="R92:R97" si="2">Q92*H92</f>
        <v>0</v>
      </c>
      <c r="S92" s="129">
        <v>0.13800000000000001</v>
      </c>
      <c r="T92" s="130">
        <f t="shared" ref="T92:T97" si="3">S92*H92</f>
        <v>4.1400000000000006</v>
      </c>
      <c r="AR92" s="12" t="s">
        <v>115</v>
      </c>
      <c r="AT92" s="12" t="s">
        <v>111</v>
      </c>
      <c r="AU92" s="12" t="s">
        <v>116</v>
      </c>
      <c r="AY92" s="12" t="s">
        <v>108</v>
      </c>
      <c r="BE92" s="131">
        <f t="shared" ref="BE92:BE97" si="4">IF(N92="základná",J92,0)</f>
        <v>0</v>
      </c>
      <c r="BF92" s="131">
        <f t="shared" ref="BF92:BF97" si="5">IF(N92="znížená",J92,0)</f>
        <v>0</v>
      </c>
      <c r="BG92" s="131">
        <f t="shared" ref="BG92:BG97" si="6">IF(N92="zákl. prenesená",J92,0)</f>
        <v>0</v>
      </c>
      <c r="BH92" s="131">
        <f t="shared" ref="BH92:BH97" si="7">IF(N92="zníž. prenesená",J92,0)</f>
        <v>0</v>
      </c>
      <c r="BI92" s="131">
        <f t="shared" ref="BI92:BI97" si="8">IF(N92="nulová",J92,0)</f>
        <v>0</v>
      </c>
      <c r="BJ92" s="12" t="s">
        <v>116</v>
      </c>
      <c r="BK92" s="132">
        <f t="shared" ref="BK92:BK97" si="9">ROUND(I92*H92,3)</f>
        <v>0</v>
      </c>
      <c r="BL92" s="12" t="s">
        <v>115</v>
      </c>
      <c r="BM92" s="12" t="s">
        <v>117</v>
      </c>
    </row>
    <row r="93" spans="2:65" s="1" customFormat="1" ht="16.5" customHeight="1">
      <c r="B93" s="122"/>
      <c r="C93" s="123" t="s">
        <v>118</v>
      </c>
      <c r="D93" s="123" t="s">
        <v>111</v>
      </c>
      <c r="E93" s="124" t="s">
        <v>119</v>
      </c>
      <c r="F93" s="125" t="s">
        <v>120</v>
      </c>
      <c r="G93" s="126" t="s">
        <v>121</v>
      </c>
      <c r="H93" s="127">
        <v>28</v>
      </c>
      <c r="I93" s="127"/>
      <c r="J93" s="127">
        <f t="shared" si="0"/>
        <v>0</v>
      </c>
      <c r="K93" s="125" t="s">
        <v>114</v>
      </c>
      <c r="L93" s="25"/>
      <c r="M93" s="45" t="s">
        <v>1</v>
      </c>
      <c r="N93" s="128" t="s">
        <v>36</v>
      </c>
      <c r="O93" s="129">
        <v>4.9479499999999996</v>
      </c>
      <c r="P93" s="129">
        <f t="shared" si="1"/>
        <v>138.54259999999999</v>
      </c>
      <c r="Q93" s="129">
        <v>0</v>
      </c>
      <c r="R93" s="129">
        <f t="shared" si="2"/>
        <v>0</v>
      </c>
      <c r="S93" s="129">
        <v>0</v>
      </c>
      <c r="T93" s="130">
        <f t="shared" si="3"/>
        <v>0</v>
      </c>
      <c r="AR93" s="12" t="s">
        <v>115</v>
      </c>
      <c r="AT93" s="12" t="s">
        <v>111</v>
      </c>
      <c r="AU93" s="12" t="s">
        <v>116</v>
      </c>
      <c r="AY93" s="12" t="s">
        <v>108</v>
      </c>
      <c r="BE93" s="131">
        <f t="shared" si="4"/>
        <v>0</v>
      </c>
      <c r="BF93" s="131">
        <f t="shared" si="5"/>
        <v>0</v>
      </c>
      <c r="BG93" s="131">
        <f t="shared" si="6"/>
        <v>0</v>
      </c>
      <c r="BH93" s="131">
        <f t="shared" si="7"/>
        <v>0</v>
      </c>
      <c r="BI93" s="131">
        <f t="shared" si="8"/>
        <v>0</v>
      </c>
      <c r="BJ93" s="12" t="s">
        <v>116</v>
      </c>
      <c r="BK93" s="132">
        <f t="shared" si="9"/>
        <v>0</v>
      </c>
      <c r="BL93" s="12" t="s">
        <v>115</v>
      </c>
      <c r="BM93" s="12" t="s">
        <v>122</v>
      </c>
    </row>
    <row r="94" spans="2:65" s="1" customFormat="1" ht="16.5" customHeight="1">
      <c r="B94" s="122"/>
      <c r="C94" s="123" t="s">
        <v>123</v>
      </c>
      <c r="D94" s="123" t="s">
        <v>111</v>
      </c>
      <c r="E94" s="124" t="s">
        <v>124</v>
      </c>
      <c r="F94" s="125" t="s">
        <v>125</v>
      </c>
      <c r="G94" s="126" t="s">
        <v>121</v>
      </c>
      <c r="H94" s="127">
        <v>28</v>
      </c>
      <c r="I94" s="127"/>
      <c r="J94" s="127">
        <f t="shared" si="0"/>
        <v>0</v>
      </c>
      <c r="K94" s="125" t="s">
        <v>114</v>
      </c>
      <c r="L94" s="25"/>
      <c r="M94" s="45" t="s">
        <v>1</v>
      </c>
      <c r="N94" s="128" t="s">
        <v>36</v>
      </c>
      <c r="O94" s="129">
        <v>0.98909999999999998</v>
      </c>
      <c r="P94" s="129">
        <f t="shared" si="1"/>
        <v>27.694800000000001</v>
      </c>
      <c r="Q94" s="129">
        <v>0</v>
      </c>
      <c r="R94" s="129">
        <f t="shared" si="2"/>
        <v>0</v>
      </c>
      <c r="S94" s="129">
        <v>0</v>
      </c>
      <c r="T94" s="130">
        <f t="shared" si="3"/>
        <v>0</v>
      </c>
      <c r="AR94" s="12" t="s">
        <v>115</v>
      </c>
      <c r="AT94" s="12" t="s">
        <v>111</v>
      </c>
      <c r="AU94" s="12" t="s">
        <v>116</v>
      </c>
      <c r="AY94" s="12" t="s">
        <v>108</v>
      </c>
      <c r="BE94" s="131">
        <f t="shared" si="4"/>
        <v>0</v>
      </c>
      <c r="BF94" s="131">
        <f t="shared" si="5"/>
        <v>0</v>
      </c>
      <c r="BG94" s="131">
        <f t="shared" si="6"/>
        <v>0</v>
      </c>
      <c r="BH94" s="131">
        <f t="shared" si="7"/>
        <v>0</v>
      </c>
      <c r="BI94" s="131">
        <f t="shared" si="8"/>
        <v>0</v>
      </c>
      <c r="BJ94" s="12" t="s">
        <v>116</v>
      </c>
      <c r="BK94" s="132">
        <f t="shared" si="9"/>
        <v>0</v>
      </c>
      <c r="BL94" s="12" t="s">
        <v>115</v>
      </c>
      <c r="BM94" s="12" t="s">
        <v>126</v>
      </c>
    </row>
    <row r="95" spans="2:65" s="1" customFormat="1" ht="16.5" customHeight="1">
      <c r="B95" s="122"/>
      <c r="C95" s="123" t="s">
        <v>127</v>
      </c>
      <c r="D95" s="123" t="s">
        <v>111</v>
      </c>
      <c r="E95" s="124" t="s">
        <v>128</v>
      </c>
      <c r="F95" s="125" t="s">
        <v>129</v>
      </c>
      <c r="G95" s="126" t="s">
        <v>121</v>
      </c>
      <c r="H95" s="127">
        <v>28</v>
      </c>
      <c r="I95" s="127"/>
      <c r="J95" s="127">
        <f t="shared" si="0"/>
        <v>0</v>
      </c>
      <c r="K95" s="125" t="s">
        <v>114</v>
      </c>
      <c r="L95" s="25"/>
      <c r="M95" s="45" t="s">
        <v>1</v>
      </c>
      <c r="N95" s="128" t="s">
        <v>36</v>
      </c>
      <c r="O95" s="129">
        <v>0.83199999999999996</v>
      </c>
      <c r="P95" s="129">
        <f t="shared" si="1"/>
        <v>23.295999999999999</v>
      </c>
      <c r="Q95" s="129">
        <v>0</v>
      </c>
      <c r="R95" s="129">
        <f t="shared" si="2"/>
        <v>0</v>
      </c>
      <c r="S95" s="129">
        <v>0</v>
      </c>
      <c r="T95" s="130">
        <f t="shared" si="3"/>
        <v>0</v>
      </c>
      <c r="AR95" s="12" t="s">
        <v>115</v>
      </c>
      <c r="AT95" s="12" t="s">
        <v>111</v>
      </c>
      <c r="AU95" s="12" t="s">
        <v>116</v>
      </c>
      <c r="AY95" s="12" t="s">
        <v>108</v>
      </c>
      <c r="BE95" s="131">
        <f t="shared" si="4"/>
        <v>0</v>
      </c>
      <c r="BF95" s="131">
        <f t="shared" si="5"/>
        <v>0</v>
      </c>
      <c r="BG95" s="131">
        <f t="shared" si="6"/>
        <v>0</v>
      </c>
      <c r="BH95" s="131">
        <f t="shared" si="7"/>
        <v>0</v>
      </c>
      <c r="BI95" s="131">
        <f t="shared" si="8"/>
        <v>0</v>
      </c>
      <c r="BJ95" s="12" t="s">
        <v>116</v>
      </c>
      <c r="BK95" s="132">
        <f t="shared" si="9"/>
        <v>0</v>
      </c>
      <c r="BL95" s="12" t="s">
        <v>115</v>
      </c>
      <c r="BM95" s="12" t="s">
        <v>130</v>
      </c>
    </row>
    <row r="96" spans="2:65" s="1" customFormat="1" ht="16.5" customHeight="1">
      <c r="B96" s="122"/>
      <c r="C96" s="123" t="s">
        <v>131</v>
      </c>
      <c r="D96" s="123" t="s">
        <v>111</v>
      </c>
      <c r="E96" s="124" t="s">
        <v>132</v>
      </c>
      <c r="F96" s="125" t="s">
        <v>133</v>
      </c>
      <c r="G96" s="126" t="s">
        <v>121</v>
      </c>
      <c r="H96" s="127">
        <v>28</v>
      </c>
      <c r="I96" s="127"/>
      <c r="J96" s="127">
        <f t="shared" si="0"/>
        <v>0</v>
      </c>
      <c r="K96" s="125" t="s">
        <v>114</v>
      </c>
      <c r="L96" s="25"/>
      <c r="M96" s="45" t="s">
        <v>1</v>
      </c>
      <c r="N96" s="128" t="s">
        <v>36</v>
      </c>
      <c r="O96" s="129">
        <v>0.105</v>
      </c>
      <c r="P96" s="129">
        <f t="shared" si="1"/>
        <v>2.94</v>
      </c>
      <c r="Q96" s="129">
        <v>0</v>
      </c>
      <c r="R96" s="129">
        <f t="shared" si="2"/>
        <v>0</v>
      </c>
      <c r="S96" s="129">
        <v>0</v>
      </c>
      <c r="T96" s="130">
        <f t="shared" si="3"/>
        <v>0</v>
      </c>
      <c r="AR96" s="12" t="s">
        <v>115</v>
      </c>
      <c r="AT96" s="12" t="s">
        <v>111</v>
      </c>
      <c r="AU96" s="12" t="s">
        <v>116</v>
      </c>
      <c r="AY96" s="12" t="s">
        <v>108</v>
      </c>
      <c r="BE96" s="131">
        <f t="shared" si="4"/>
        <v>0</v>
      </c>
      <c r="BF96" s="131">
        <f t="shared" si="5"/>
        <v>0</v>
      </c>
      <c r="BG96" s="131">
        <f t="shared" si="6"/>
        <v>0</v>
      </c>
      <c r="BH96" s="131">
        <f t="shared" si="7"/>
        <v>0</v>
      </c>
      <c r="BI96" s="131">
        <f t="shared" si="8"/>
        <v>0</v>
      </c>
      <c r="BJ96" s="12" t="s">
        <v>116</v>
      </c>
      <c r="BK96" s="132">
        <f t="shared" si="9"/>
        <v>0</v>
      </c>
      <c r="BL96" s="12" t="s">
        <v>115</v>
      </c>
      <c r="BM96" s="12" t="s">
        <v>134</v>
      </c>
    </row>
    <row r="97" spans="2:65" s="1" customFormat="1" ht="16.5" customHeight="1">
      <c r="B97" s="122"/>
      <c r="C97" s="133" t="s">
        <v>135</v>
      </c>
      <c r="D97" s="133" t="s">
        <v>136</v>
      </c>
      <c r="E97" s="134" t="s">
        <v>137</v>
      </c>
      <c r="F97" s="135" t="s">
        <v>138</v>
      </c>
      <c r="G97" s="136" t="s">
        <v>139</v>
      </c>
      <c r="H97" s="137">
        <v>50</v>
      </c>
      <c r="I97" s="137"/>
      <c r="J97" s="137">
        <f t="shared" si="0"/>
        <v>0</v>
      </c>
      <c r="K97" s="135" t="s">
        <v>114</v>
      </c>
      <c r="L97" s="138"/>
      <c r="M97" s="139" t="s">
        <v>1</v>
      </c>
      <c r="N97" s="140" t="s">
        <v>36</v>
      </c>
      <c r="O97" s="129">
        <v>0</v>
      </c>
      <c r="P97" s="129">
        <f t="shared" si="1"/>
        <v>0</v>
      </c>
      <c r="Q97" s="129">
        <v>1</v>
      </c>
      <c r="R97" s="129">
        <f t="shared" si="2"/>
        <v>50</v>
      </c>
      <c r="S97" s="129">
        <v>0</v>
      </c>
      <c r="T97" s="130">
        <f t="shared" si="3"/>
        <v>0</v>
      </c>
      <c r="AR97" s="12" t="s">
        <v>140</v>
      </c>
      <c r="AT97" s="12" t="s">
        <v>136</v>
      </c>
      <c r="AU97" s="12" t="s">
        <v>116</v>
      </c>
      <c r="AY97" s="12" t="s">
        <v>108</v>
      </c>
      <c r="BE97" s="131">
        <f t="shared" si="4"/>
        <v>0</v>
      </c>
      <c r="BF97" s="131">
        <f t="shared" si="5"/>
        <v>0</v>
      </c>
      <c r="BG97" s="131">
        <f t="shared" si="6"/>
        <v>0</v>
      </c>
      <c r="BH97" s="131">
        <f t="shared" si="7"/>
        <v>0</v>
      </c>
      <c r="BI97" s="131">
        <f t="shared" si="8"/>
        <v>0</v>
      </c>
      <c r="BJ97" s="12" t="s">
        <v>116</v>
      </c>
      <c r="BK97" s="132">
        <f t="shared" si="9"/>
        <v>0</v>
      </c>
      <c r="BL97" s="12" t="s">
        <v>115</v>
      </c>
      <c r="BM97" s="12" t="s">
        <v>141</v>
      </c>
    </row>
    <row r="98" spans="2:65" s="10" customFormat="1" ht="22.9" customHeight="1">
      <c r="B98" s="110"/>
      <c r="D98" s="111" t="s">
        <v>63</v>
      </c>
      <c r="E98" s="120" t="s">
        <v>142</v>
      </c>
      <c r="F98" s="120" t="s">
        <v>143</v>
      </c>
      <c r="J98" s="121">
        <f>BK98</f>
        <v>0</v>
      </c>
      <c r="L98" s="110"/>
      <c r="M98" s="114"/>
      <c r="N98" s="115"/>
      <c r="O98" s="115"/>
      <c r="P98" s="116">
        <f>P99</f>
        <v>17.79</v>
      </c>
      <c r="Q98" s="115"/>
      <c r="R98" s="116">
        <f>R99</f>
        <v>3.36</v>
      </c>
      <c r="S98" s="115"/>
      <c r="T98" s="117">
        <f>T99</f>
        <v>0</v>
      </c>
      <c r="AR98" s="111" t="s">
        <v>69</v>
      </c>
      <c r="AT98" s="118" t="s">
        <v>63</v>
      </c>
      <c r="AU98" s="118" t="s">
        <v>69</v>
      </c>
      <c r="AY98" s="111" t="s">
        <v>108</v>
      </c>
      <c r="BK98" s="119">
        <f>BK99</f>
        <v>0</v>
      </c>
    </row>
    <row r="99" spans="2:65" s="1" customFormat="1" ht="22.5" customHeight="1">
      <c r="B99" s="122"/>
      <c r="C99" s="123" t="s">
        <v>144</v>
      </c>
      <c r="D99" s="123" t="s">
        <v>111</v>
      </c>
      <c r="E99" s="124" t="s">
        <v>284</v>
      </c>
      <c r="F99" s="125" t="s">
        <v>283</v>
      </c>
      <c r="G99" s="126" t="s">
        <v>113</v>
      </c>
      <c r="H99" s="127">
        <v>30</v>
      </c>
      <c r="I99" s="127"/>
      <c r="J99" s="127">
        <f>ROUND(I99*H99,3)</f>
        <v>0</v>
      </c>
      <c r="K99" s="125" t="s">
        <v>114</v>
      </c>
      <c r="L99" s="25"/>
      <c r="M99" s="45" t="s">
        <v>1</v>
      </c>
      <c r="N99" s="128" t="s">
        <v>36</v>
      </c>
      <c r="O99" s="129">
        <v>0.59299999999999997</v>
      </c>
      <c r="P99" s="129">
        <f>O99*H99</f>
        <v>17.79</v>
      </c>
      <c r="Q99" s="129">
        <v>0.112</v>
      </c>
      <c r="R99" s="129">
        <f>Q99*H99</f>
        <v>3.36</v>
      </c>
      <c r="S99" s="129">
        <v>0</v>
      </c>
      <c r="T99" s="130">
        <f>S99*H99</f>
        <v>0</v>
      </c>
      <c r="AR99" s="12" t="s">
        <v>115</v>
      </c>
      <c r="AT99" s="12" t="s">
        <v>111</v>
      </c>
      <c r="AU99" s="12" t="s">
        <v>116</v>
      </c>
      <c r="AY99" s="12" t="s">
        <v>108</v>
      </c>
      <c r="BE99" s="131">
        <f>IF(N99="základná",J99,0)</f>
        <v>0</v>
      </c>
      <c r="BF99" s="131">
        <f>IF(N99="znížená",J99,0)</f>
        <v>0</v>
      </c>
      <c r="BG99" s="131">
        <f>IF(N99="zákl. prenesená",J99,0)</f>
        <v>0</v>
      </c>
      <c r="BH99" s="131">
        <f>IF(N99="zníž. prenesená",J99,0)</f>
        <v>0</v>
      </c>
      <c r="BI99" s="131">
        <f>IF(N99="nulová",J99,0)</f>
        <v>0</v>
      </c>
      <c r="BJ99" s="12" t="s">
        <v>116</v>
      </c>
      <c r="BK99" s="132">
        <f>ROUND(I99*H99,3)</f>
        <v>0</v>
      </c>
      <c r="BL99" s="12" t="s">
        <v>115</v>
      </c>
      <c r="BM99" s="12" t="s">
        <v>145</v>
      </c>
    </row>
    <row r="100" spans="2:65" s="10" customFormat="1" ht="22.9" customHeight="1">
      <c r="B100" s="110"/>
      <c r="D100" s="111" t="s">
        <v>63</v>
      </c>
      <c r="E100" s="120" t="s">
        <v>146</v>
      </c>
      <c r="F100" s="120" t="s">
        <v>147</v>
      </c>
      <c r="J100" s="121">
        <f>BK100</f>
        <v>0</v>
      </c>
      <c r="L100" s="110"/>
      <c r="M100" s="114"/>
      <c r="N100" s="115"/>
      <c r="O100" s="115"/>
      <c r="P100" s="116">
        <f>SUM(P101:P105)</f>
        <v>166.57757999999998</v>
      </c>
      <c r="Q100" s="115"/>
      <c r="R100" s="116">
        <f>SUM(R101:R105)</f>
        <v>3.7882500000000001</v>
      </c>
      <c r="S100" s="115"/>
      <c r="T100" s="117">
        <f>SUM(T101:T105)</f>
        <v>0</v>
      </c>
      <c r="AR100" s="111" t="s">
        <v>69</v>
      </c>
      <c r="AT100" s="118" t="s">
        <v>63</v>
      </c>
      <c r="AU100" s="118" t="s">
        <v>69</v>
      </c>
      <c r="AY100" s="111" t="s">
        <v>108</v>
      </c>
      <c r="BK100" s="119">
        <f>SUM(BK101:BK105)</f>
        <v>0</v>
      </c>
    </row>
    <row r="101" spans="2:65" s="1" customFormat="1" ht="16.5" customHeight="1">
      <c r="B101" s="122"/>
      <c r="C101" s="123" t="s">
        <v>148</v>
      </c>
      <c r="D101" s="123" t="s">
        <v>111</v>
      </c>
      <c r="E101" s="124" t="s">
        <v>149</v>
      </c>
      <c r="F101" s="125" t="s">
        <v>150</v>
      </c>
      <c r="G101" s="126" t="s">
        <v>113</v>
      </c>
      <c r="H101" s="127">
        <v>93</v>
      </c>
      <c r="I101" s="127"/>
      <c r="J101" s="127">
        <f>ROUND(I101*H101,3)</f>
        <v>0</v>
      </c>
      <c r="K101" s="125" t="s">
        <v>114</v>
      </c>
      <c r="L101" s="25"/>
      <c r="M101" s="45" t="s">
        <v>1</v>
      </c>
      <c r="N101" s="128" t="s">
        <v>36</v>
      </c>
      <c r="O101" s="129">
        <v>0.45816000000000001</v>
      </c>
      <c r="P101" s="129">
        <f>O101*H101</f>
        <v>42.608879999999999</v>
      </c>
      <c r="Q101" s="129">
        <v>1.0500000000000001E-2</v>
      </c>
      <c r="R101" s="129">
        <f>Q101*H101</f>
        <v>0.97650000000000003</v>
      </c>
      <c r="S101" s="129">
        <v>0</v>
      </c>
      <c r="T101" s="130">
        <f>S101*H101</f>
        <v>0</v>
      </c>
      <c r="AR101" s="12" t="s">
        <v>115</v>
      </c>
      <c r="AT101" s="12" t="s">
        <v>111</v>
      </c>
      <c r="AU101" s="12" t="s">
        <v>116</v>
      </c>
      <c r="AY101" s="12" t="s">
        <v>108</v>
      </c>
      <c r="BE101" s="131">
        <f>IF(N101="základná",J101,0)</f>
        <v>0</v>
      </c>
      <c r="BF101" s="131">
        <f>IF(N101="znížená",J101,0)</f>
        <v>0</v>
      </c>
      <c r="BG101" s="131">
        <f>IF(N101="zákl. prenesená",J101,0)</f>
        <v>0</v>
      </c>
      <c r="BH101" s="131">
        <f>IF(N101="zníž. prenesená",J101,0)</f>
        <v>0</v>
      </c>
      <c r="BI101" s="131">
        <f>IF(N101="nulová",J101,0)</f>
        <v>0</v>
      </c>
      <c r="BJ101" s="12" t="s">
        <v>116</v>
      </c>
      <c r="BK101" s="132">
        <f>ROUND(I101*H101,3)</f>
        <v>0</v>
      </c>
      <c r="BL101" s="12" t="s">
        <v>115</v>
      </c>
      <c r="BM101" s="12" t="s">
        <v>151</v>
      </c>
    </row>
    <row r="102" spans="2:65" s="1" customFormat="1" ht="16.5" customHeight="1">
      <c r="B102" s="122"/>
      <c r="C102" s="123" t="s">
        <v>152</v>
      </c>
      <c r="D102" s="123" t="s">
        <v>111</v>
      </c>
      <c r="E102" s="124" t="s">
        <v>153</v>
      </c>
      <c r="F102" s="125" t="s">
        <v>154</v>
      </c>
      <c r="G102" s="126" t="s">
        <v>113</v>
      </c>
      <c r="H102" s="127">
        <v>93</v>
      </c>
      <c r="I102" s="127"/>
      <c r="J102" s="127">
        <f>ROUND(I102*H102,3)</f>
        <v>0</v>
      </c>
      <c r="K102" s="125" t="s">
        <v>114</v>
      </c>
      <c r="L102" s="25"/>
      <c r="M102" s="45" t="s">
        <v>1</v>
      </c>
      <c r="N102" s="128" t="s">
        <v>36</v>
      </c>
      <c r="O102" s="129">
        <v>0.54052999999999995</v>
      </c>
      <c r="P102" s="129">
        <f>O102*H102</f>
        <v>50.269289999999998</v>
      </c>
      <c r="Q102" s="129">
        <v>2.205E-2</v>
      </c>
      <c r="R102" s="129">
        <f>Q102*H102</f>
        <v>2.0506500000000001</v>
      </c>
      <c r="S102" s="129">
        <v>0</v>
      </c>
      <c r="T102" s="130">
        <f>S102*H102</f>
        <v>0</v>
      </c>
      <c r="AR102" s="12" t="s">
        <v>115</v>
      </c>
      <c r="AT102" s="12" t="s">
        <v>111</v>
      </c>
      <c r="AU102" s="12" t="s">
        <v>116</v>
      </c>
      <c r="AY102" s="12" t="s">
        <v>108</v>
      </c>
      <c r="BE102" s="131">
        <f>IF(N102="základná",J102,0)</f>
        <v>0</v>
      </c>
      <c r="BF102" s="131">
        <f>IF(N102="znížená",J102,0)</f>
        <v>0</v>
      </c>
      <c r="BG102" s="131">
        <f>IF(N102="zákl. prenesená",J102,0)</f>
        <v>0</v>
      </c>
      <c r="BH102" s="131">
        <f>IF(N102="zníž. prenesená",J102,0)</f>
        <v>0</v>
      </c>
      <c r="BI102" s="131">
        <f>IF(N102="nulová",J102,0)</f>
        <v>0</v>
      </c>
      <c r="BJ102" s="12" t="s">
        <v>116</v>
      </c>
      <c r="BK102" s="132">
        <f>ROUND(I102*H102,3)</f>
        <v>0</v>
      </c>
      <c r="BL102" s="12" t="s">
        <v>115</v>
      </c>
      <c r="BM102" s="12" t="s">
        <v>155</v>
      </c>
    </row>
    <row r="103" spans="2:65" s="1" customFormat="1" ht="16.5" customHeight="1">
      <c r="B103" s="122"/>
      <c r="C103" s="123" t="s">
        <v>156</v>
      </c>
      <c r="D103" s="123" t="s">
        <v>111</v>
      </c>
      <c r="E103" s="124" t="s">
        <v>157</v>
      </c>
      <c r="F103" s="125" t="s">
        <v>158</v>
      </c>
      <c r="G103" s="126" t="s">
        <v>113</v>
      </c>
      <c r="H103" s="127">
        <v>93</v>
      </c>
      <c r="I103" s="127"/>
      <c r="J103" s="127">
        <f>ROUND(I103*H103,3)</f>
        <v>0</v>
      </c>
      <c r="K103" s="125" t="s">
        <v>114</v>
      </c>
      <c r="L103" s="25"/>
      <c r="M103" s="45" t="s">
        <v>1</v>
      </c>
      <c r="N103" s="128" t="s">
        <v>36</v>
      </c>
      <c r="O103" s="129">
        <v>0.41728999999999999</v>
      </c>
      <c r="P103" s="129">
        <f>O103*H103</f>
        <v>38.807969999999997</v>
      </c>
      <c r="Q103" s="129">
        <v>6.3E-3</v>
      </c>
      <c r="R103" s="129">
        <f>Q103*H103</f>
        <v>0.58589999999999998</v>
      </c>
      <c r="S103" s="129">
        <v>0</v>
      </c>
      <c r="T103" s="130">
        <f>S103*H103</f>
        <v>0</v>
      </c>
      <c r="AR103" s="12" t="s">
        <v>115</v>
      </c>
      <c r="AT103" s="12" t="s">
        <v>111</v>
      </c>
      <c r="AU103" s="12" t="s">
        <v>116</v>
      </c>
      <c r="AY103" s="12" t="s">
        <v>108</v>
      </c>
      <c r="BE103" s="131">
        <f>IF(N103="základná",J103,0)</f>
        <v>0</v>
      </c>
      <c r="BF103" s="131">
        <f>IF(N103="znížená",J103,0)</f>
        <v>0</v>
      </c>
      <c r="BG103" s="131">
        <f>IF(N103="zákl. prenesená",J103,0)</f>
        <v>0</v>
      </c>
      <c r="BH103" s="131">
        <f>IF(N103="zníž. prenesená",J103,0)</f>
        <v>0</v>
      </c>
      <c r="BI103" s="131">
        <f>IF(N103="nulová",J103,0)</f>
        <v>0</v>
      </c>
      <c r="BJ103" s="12" t="s">
        <v>116</v>
      </c>
      <c r="BK103" s="132">
        <f>ROUND(I103*H103,3)</f>
        <v>0</v>
      </c>
      <c r="BL103" s="12" t="s">
        <v>115</v>
      </c>
      <c r="BM103" s="12" t="s">
        <v>159</v>
      </c>
    </row>
    <row r="104" spans="2:65" s="1" customFormat="1" ht="16.5" customHeight="1">
      <c r="B104" s="122"/>
      <c r="C104" s="123" t="s">
        <v>115</v>
      </c>
      <c r="D104" s="123" t="s">
        <v>111</v>
      </c>
      <c r="E104" s="124" t="s">
        <v>160</v>
      </c>
      <c r="F104" s="125" t="s">
        <v>161</v>
      </c>
      <c r="G104" s="126" t="s">
        <v>113</v>
      </c>
      <c r="H104" s="127">
        <v>93</v>
      </c>
      <c r="I104" s="127"/>
      <c r="J104" s="127">
        <f>ROUND(I104*H104,3)</f>
        <v>0</v>
      </c>
      <c r="K104" s="125" t="s">
        <v>114</v>
      </c>
      <c r="L104" s="25"/>
      <c r="M104" s="45" t="s">
        <v>1</v>
      </c>
      <c r="N104" s="128" t="s">
        <v>36</v>
      </c>
      <c r="O104" s="129">
        <v>9.2079999999999995E-2</v>
      </c>
      <c r="P104" s="129">
        <f>O104*H104</f>
        <v>8.5634399999999999</v>
      </c>
      <c r="Q104" s="129">
        <v>4.0000000000000002E-4</v>
      </c>
      <c r="R104" s="129">
        <f>Q104*H104</f>
        <v>3.7200000000000004E-2</v>
      </c>
      <c r="S104" s="129">
        <v>0</v>
      </c>
      <c r="T104" s="130">
        <f>S104*H104</f>
        <v>0</v>
      </c>
      <c r="AR104" s="12" t="s">
        <v>115</v>
      </c>
      <c r="AT104" s="12" t="s">
        <v>111</v>
      </c>
      <c r="AU104" s="12" t="s">
        <v>116</v>
      </c>
      <c r="AY104" s="12" t="s">
        <v>108</v>
      </c>
      <c r="BE104" s="131">
        <f>IF(N104="základná",J104,0)</f>
        <v>0</v>
      </c>
      <c r="BF104" s="131">
        <f>IF(N104="znížená",J104,0)</f>
        <v>0</v>
      </c>
      <c r="BG104" s="131">
        <f>IF(N104="zákl. prenesená",J104,0)</f>
        <v>0</v>
      </c>
      <c r="BH104" s="131">
        <f>IF(N104="zníž. prenesená",J104,0)</f>
        <v>0</v>
      </c>
      <c r="BI104" s="131">
        <f>IF(N104="nulová",J104,0)</f>
        <v>0</v>
      </c>
      <c r="BJ104" s="12" t="s">
        <v>116</v>
      </c>
      <c r="BK104" s="132">
        <f>ROUND(I104*H104,3)</f>
        <v>0</v>
      </c>
      <c r="BL104" s="12" t="s">
        <v>115</v>
      </c>
      <c r="BM104" s="12" t="s">
        <v>162</v>
      </c>
    </row>
    <row r="105" spans="2:65" s="1" customFormat="1" ht="16.5" customHeight="1">
      <c r="B105" s="122"/>
      <c r="C105" s="123" t="s">
        <v>142</v>
      </c>
      <c r="D105" s="123" t="s">
        <v>111</v>
      </c>
      <c r="E105" s="124" t="s">
        <v>163</v>
      </c>
      <c r="F105" s="125" t="s">
        <v>285</v>
      </c>
      <c r="G105" s="126" t="s">
        <v>113</v>
      </c>
      <c r="H105" s="127">
        <v>100</v>
      </c>
      <c r="I105" s="127"/>
      <c r="J105" s="127">
        <f>ROUND(I105*H105,3)</f>
        <v>0</v>
      </c>
      <c r="K105" s="125" t="s">
        <v>114</v>
      </c>
      <c r="L105" s="25"/>
      <c r="M105" s="45" t="s">
        <v>1</v>
      </c>
      <c r="N105" s="128" t="s">
        <v>36</v>
      </c>
      <c r="O105" s="129">
        <v>0.26328000000000001</v>
      </c>
      <c r="P105" s="129">
        <f>O105*H105</f>
        <v>26.328000000000003</v>
      </c>
      <c r="Q105" s="129">
        <v>1.3799999999999999E-3</v>
      </c>
      <c r="R105" s="129">
        <f>Q105*H105</f>
        <v>0.13799999999999998</v>
      </c>
      <c r="S105" s="129">
        <v>0</v>
      </c>
      <c r="T105" s="130">
        <f>S105*H105</f>
        <v>0</v>
      </c>
      <c r="AR105" s="12" t="s">
        <v>115</v>
      </c>
      <c r="AT105" s="12" t="s">
        <v>111</v>
      </c>
      <c r="AU105" s="12" t="s">
        <v>116</v>
      </c>
      <c r="AY105" s="12" t="s">
        <v>108</v>
      </c>
      <c r="BE105" s="131">
        <f>IF(N105="základná",J105,0)</f>
        <v>0</v>
      </c>
      <c r="BF105" s="131">
        <f>IF(N105="znížená",J105,0)</f>
        <v>0</v>
      </c>
      <c r="BG105" s="131">
        <f>IF(N105="zákl. prenesená",J105,0)</f>
        <v>0</v>
      </c>
      <c r="BH105" s="131">
        <f>IF(N105="zníž. prenesená",J105,0)</f>
        <v>0</v>
      </c>
      <c r="BI105" s="131">
        <f>IF(N105="nulová",J105,0)</f>
        <v>0</v>
      </c>
      <c r="BJ105" s="12" t="s">
        <v>116</v>
      </c>
      <c r="BK105" s="132">
        <f>ROUND(I105*H105,3)</f>
        <v>0</v>
      </c>
      <c r="BL105" s="12" t="s">
        <v>115</v>
      </c>
      <c r="BM105" s="12" t="s">
        <v>164</v>
      </c>
    </row>
    <row r="106" spans="2:65" s="10" customFormat="1" ht="22.9" customHeight="1">
      <c r="B106" s="110"/>
      <c r="D106" s="111" t="s">
        <v>63</v>
      </c>
      <c r="E106" s="120" t="s">
        <v>165</v>
      </c>
      <c r="F106" s="120" t="s">
        <v>166</v>
      </c>
      <c r="J106" s="121">
        <f>BK106</f>
        <v>0</v>
      </c>
      <c r="L106" s="110"/>
      <c r="M106" s="114"/>
      <c r="N106" s="115"/>
      <c r="O106" s="115"/>
      <c r="P106" s="116">
        <f>SUM(P107:P117)</f>
        <v>159.933415</v>
      </c>
      <c r="Q106" s="115"/>
      <c r="R106" s="116">
        <f>SUM(R107:R117)</f>
        <v>5.1984399999999997</v>
      </c>
      <c r="S106" s="115"/>
      <c r="T106" s="117">
        <f>SUM(T107:T117)</f>
        <v>13.904999999999998</v>
      </c>
      <c r="AR106" s="111" t="s">
        <v>69</v>
      </c>
      <c r="AT106" s="118" t="s">
        <v>63</v>
      </c>
      <c r="AU106" s="118" t="s">
        <v>69</v>
      </c>
      <c r="AY106" s="111" t="s">
        <v>108</v>
      </c>
      <c r="BK106" s="119">
        <f>SUM(BK107:BK117)</f>
        <v>0</v>
      </c>
    </row>
    <row r="107" spans="2:65" s="1" customFormat="1" ht="16.5" customHeight="1">
      <c r="B107" s="122"/>
      <c r="C107" s="123" t="s">
        <v>167</v>
      </c>
      <c r="D107" s="123" t="s">
        <v>111</v>
      </c>
      <c r="E107" s="124" t="s">
        <v>168</v>
      </c>
      <c r="F107" s="125" t="s">
        <v>169</v>
      </c>
      <c r="G107" s="126" t="s">
        <v>113</v>
      </c>
      <c r="H107" s="127">
        <v>101</v>
      </c>
      <c r="I107" s="127"/>
      <c r="J107" s="127">
        <f t="shared" ref="J107:J117" si="10">ROUND(I107*H107,3)</f>
        <v>0</v>
      </c>
      <c r="K107" s="125" t="s">
        <v>114</v>
      </c>
      <c r="L107" s="25"/>
      <c r="M107" s="45" t="s">
        <v>1</v>
      </c>
      <c r="N107" s="128" t="s">
        <v>36</v>
      </c>
      <c r="O107" s="129">
        <v>0.13200000000000001</v>
      </c>
      <c r="P107" s="129">
        <f t="shared" ref="P107:P117" si="11">O107*H107</f>
        <v>13.332000000000001</v>
      </c>
      <c r="Q107" s="129">
        <v>2.572E-2</v>
      </c>
      <c r="R107" s="129">
        <f t="shared" ref="R107:R117" si="12">Q107*H107</f>
        <v>2.5977199999999998</v>
      </c>
      <c r="S107" s="129">
        <v>0</v>
      </c>
      <c r="T107" s="130">
        <f t="shared" ref="T107:T117" si="13">S107*H107</f>
        <v>0</v>
      </c>
      <c r="AR107" s="12" t="s">
        <v>115</v>
      </c>
      <c r="AT107" s="12" t="s">
        <v>111</v>
      </c>
      <c r="AU107" s="12" t="s">
        <v>116</v>
      </c>
      <c r="AY107" s="12" t="s">
        <v>108</v>
      </c>
      <c r="BE107" s="131">
        <f t="shared" ref="BE107:BE117" si="14">IF(N107="základná",J107,0)</f>
        <v>0</v>
      </c>
      <c r="BF107" s="131">
        <f t="shared" ref="BF107:BF117" si="15">IF(N107="znížená",J107,0)</f>
        <v>0</v>
      </c>
      <c r="BG107" s="131">
        <f t="shared" ref="BG107:BG117" si="16">IF(N107="zákl. prenesená",J107,0)</f>
        <v>0</v>
      </c>
      <c r="BH107" s="131">
        <f t="shared" ref="BH107:BH117" si="17">IF(N107="zníž. prenesená",J107,0)</f>
        <v>0</v>
      </c>
      <c r="BI107" s="131">
        <f t="shared" ref="BI107:BI117" si="18">IF(N107="nulová",J107,0)</f>
        <v>0</v>
      </c>
      <c r="BJ107" s="12" t="s">
        <v>116</v>
      </c>
      <c r="BK107" s="132">
        <f t="shared" ref="BK107:BK117" si="19">ROUND(I107*H107,3)</f>
        <v>0</v>
      </c>
      <c r="BL107" s="12" t="s">
        <v>115</v>
      </c>
      <c r="BM107" s="12" t="s">
        <v>170</v>
      </c>
    </row>
    <row r="108" spans="2:65" s="1" customFormat="1" ht="16.5" customHeight="1">
      <c r="B108" s="122"/>
      <c r="C108" s="123" t="s">
        <v>171</v>
      </c>
      <c r="D108" s="123" t="s">
        <v>111</v>
      </c>
      <c r="E108" s="124" t="s">
        <v>172</v>
      </c>
      <c r="F108" s="125" t="s">
        <v>173</v>
      </c>
      <c r="G108" s="126" t="s">
        <v>113</v>
      </c>
      <c r="H108" s="127">
        <v>101</v>
      </c>
      <c r="I108" s="127"/>
      <c r="J108" s="127">
        <f t="shared" si="10"/>
        <v>0</v>
      </c>
      <c r="K108" s="125" t="s">
        <v>114</v>
      </c>
      <c r="L108" s="25"/>
      <c r="M108" s="45" t="s">
        <v>1</v>
      </c>
      <c r="N108" s="128" t="s">
        <v>36</v>
      </c>
      <c r="O108" s="129">
        <v>9.1999999999999998E-2</v>
      </c>
      <c r="P108" s="129">
        <f t="shared" si="11"/>
        <v>9.2919999999999998</v>
      </c>
      <c r="Q108" s="129">
        <v>2.572E-2</v>
      </c>
      <c r="R108" s="129">
        <f t="shared" si="12"/>
        <v>2.5977199999999998</v>
      </c>
      <c r="S108" s="129">
        <v>0</v>
      </c>
      <c r="T108" s="130">
        <f t="shared" si="13"/>
        <v>0</v>
      </c>
      <c r="AR108" s="12" t="s">
        <v>115</v>
      </c>
      <c r="AT108" s="12" t="s">
        <v>111</v>
      </c>
      <c r="AU108" s="12" t="s">
        <v>116</v>
      </c>
      <c r="AY108" s="12" t="s">
        <v>108</v>
      </c>
      <c r="BE108" s="131">
        <f t="shared" si="14"/>
        <v>0</v>
      </c>
      <c r="BF108" s="131">
        <f t="shared" si="15"/>
        <v>0</v>
      </c>
      <c r="BG108" s="131">
        <f t="shared" si="16"/>
        <v>0</v>
      </c>
      <c r="BH108" s="131">
        <f t="shared" si="17"/>
        <v>0</v>
      </c>
      <c r="BI108" s="131">
        <f t="shared" si="18"/>
        <v>0</v>
      </c>
      <c r="BJ108" s="12" t="s">
        <v>116</v>
      </c>
      <c r="BK108" s="132">
        <f t="shared" si="19"/>
        <v>0</v>
      </c>
      <c r="BL108" s="12" t="s">
        <v>115</v>
      </c>
      <c r="BM108" s="12" t="s">
        <v>174</v>
      </c>
    </row>
    <row r="109" spans="2:65" s="1" customFormat="1" ht="16.5" customHeight="1">
      <c r="B109" s="122"/>
      <c r="C109" s="123" t="s">
        <v>146</v>
      </c>
      <c r="D109" s="123" t="s">
        <v>111</v>
      </c>
      <c r="E109" s="124" t="s">
        <v>175</v>
      </c>
      <c r="F109" s="125" t="s">
        <v>176</v>
      </c>
      <c r="G109" s="126" t="s">
        <v>113</v>
      </c>
      <c r="H109" s="127">
        <v>60</v>
      </c>
      <c r="I109" s="127"/>
      <c r="J109" s="127">
        <f t="shared" si="10"/>
        <v>0</v>
      </c>
      <c r="K109" s="125" t="s">
        <v>114</v>
      </c>
      <c r="L109" s="25"/>
      <c r="M109" s="45" t="s">
        <v>1</v>
      </c>
      <c r="N109" s="128" t="s">
        <v>36</v>
      </c>
      <c r="O109" s="129">
        <v>0.32401000000000002</v>
      </c>
      <c r="P109" s="129">
        <f t="shared" si="11"/>
        <v>19.4406</v>
      </c>
      <c r="Q109" s="129">
        <v>5.0000000000000002E-5</v>
      </c>
      <c r="R109" s="129">
        <f t="shared" si="12"/>
        <v>3.0000000000000001E-3</v>
      </c>
      <c r="S109" s="129">
        <v>0</v>
      </c>
      <c r="T109" s="130">
        <f t="shared" si="13"/>
        <v>0</v>
      </c>
      <c r="AR109" s="12" t="s">
        <v>115</v>
      </c>
      <c r="AT109" s="12" t="s">
        <v>111</v>
      </c>
      <c r="AU109" s="12" t="s">
        <v>116</v>
      </c>
      <c r="AY109" s="12" t="s">
        <v>108</v>
      </c>
      <c r="BE109" s="131">
        <f t="shared" si="14"/>
        <v>0</v>
      </c>
      <c r="BF109" s="131">
        <f t="shared" si="15"/>
        <v>0</v>
      </c>
      <c r="BG109" s="131">
        <f t="shared" si="16"/>
        <v>0</v>
      </c>
      <c r="BH109" s="131">
        <f t="shared" si="17"/>
        <v>0</v>
      </c>
      <c r="BI109" s="131">
        <f t="shared" si="18"/>
        <v>0</v>
      </c>
      <c r="BJ109" s="12" t="s">
        <v>116</v>
      </c>
      <c r="BK109" s="132">
        <f t="shared" si="19"/>
        <v>0</v>
      </c>
      <c r="BL109" s="12" t="s">
        <v>115</v>
      </c>
      <c r="BM109" s="12" t="s">
        <v>177</v>
      </c>
    </row>
    <row r="110" spans="2:65" s="1" customFormat="1" ht="16.5" customHeight="1">
      <c r="B110" s="122"/>
      <c r="C110" s="123" t="s">
        <v>178</v>
      </c>
      <c r="D110" s="123" t="s">
        <v>111</v>
      </c>
      <c r="E110" s="124" t="s">
        <v>179</v>
      </c>
      <c r="F110" s="125" t="s">
        <v>289</v>
      </c>
      <c r="G110" s="126" t="s">
        <v>121</v>
      </c>
      <c r="H110" s="127">
        <v>3.75</v>
      </c>
      <c r="I110" s="127"/>
      <c r="J110" s="127">
        <f t="shared" si="10"/>
        <v>0</v>
      </c>
      <c r="K110" s="125" t="s">
        <v>114</v>
      </c>
      <c r="L110" s="25"/>
      <c r="M110" s="45" t="s">
        <v>1</v>
      </c>
      <c r="N110" s="128" t="s">
        <v>36</v>
      </c>
      <c r="O110" s="129">
        <v>10.019880000000001</v>
      </c>
      <c r="P110" s="129">
        <f t="shared" si="11"/>
        <v>37.574550000000002</v>
      </c>
      <c r="Q110" s="129">
        <v>0</v>
      </c>
      <c r="R110" s="129">
        <f t="shared" si="12"/>
        <v>0</v>
      </c>
      <c r="S110" s="129">
        <v>2.2000000000000002</v>
      </c>
      <c r="T110" s="130">
        <f t="shared" si="13"/>
        <v>8.25</v>
      </c>
      <c r="AR110" s="12" t="s">
        <v>115</v>
      </c>
      <c r="AT110" s="12" t="s">
        <v>111</v>
      </c>
      <c r="AU110" s="12" t="s">
        <v>116</v>
      </c>
      <c r="AY110" s="12" t="s">
        <v>108</v>
      </c>
      <c r="BE110" s="131">
        <f t="shared" si="14"/>
        <v>0</v>
      </c>
      <c r="BF110" s="131">
        <f t="shared" si="15"/>
        <v>0</v>
      </c>
      <c r="BG110" s="131">
        <f t="shared" si="16"/>
        <v>0</v>
      </c>
      <c r="BH110" s="131">
        <f t="shared" si="17"/>
        <v>0</v>
      </c>
      <c r="BI110" s="131">
        <f t="shared" si="18"/>
        <v>0</v>
      </c>
      <c r="BJ110" s="12" t="s">
        <v>116</v>
      </c>
      <c r="BK110" s="132">
        <f t="shared" si="19"/>
        <v>0</v>
      </c>
      <c r="BL110" s="12" t="s">
        <v>115</v>
      </c>
      <c r="BM110" s="12" t="s">
        <v>180</v>
      </c>
    </row>
    <row r="111" spans="2:65" s="1" customFormat="1" ht="16.5" customHeight="1">
      <c r="B111" s="122"/>
      <c r="C111" s="123" t="s">
        <v>181</v>
      </c>
      <c r="D111" s="123" t="s">
        <v>111</v>
      </c>
      <c r="E111" s="124" t="s">
        <v>182</v>
      </c>
      <c r="F111" s="125" t="s">
        <v>288</v>
      </c>
      <c r="G111" s="126" t="s">
        <v>113</v>
      </c>
      <c r="H111" s="127">
        <v>3.75</v>
      </c>
      <c r="I111" s="127"/>
      <c r="J111" s="127">
        <f t="shared" si="10"/>
        <v>0</v>
      </c>
      <c r="K111" s="125" t="s">
        <v>114</v>
      </c>
      <c r="L111" s="25"/>
      <c r="M111" s="45" t="s">
        <v>1</v>
      </c>
      <c r="N111" s="128" t="s">
        <v>36</v>
      </c>
      <c r="O111" s="129">
        <v>0.16600000000000001</v>
      </c>
      <c r="P111" s="129">
        <f t="shared" si="11"/>
        <v>0.62250000000000005</v>
      </c>
      <c r="Q111" s="129">
        <v>0</v>
      </c>
      <c r="R111" s="129">
        <f t="shared" si="12"/>
        <v>0</v>
      </c>
      <c r="S111" s="129">
        <v>0.02</v>
      </c>
      <c r="T111" s="130">
        <f t="shared" si="13"/>
        <v>7.4999999999999997E-2</v>
      </c>
      <c r="AR111" s="12" t="s">
        <v>115</v>
      </c>
      <c r="AT111" s="12" t="s">
        <v>111</v>
      </c>
      <c r="AU111" s="12" t="s">
        <v>116</v>
      </c>
      <c r="AY111" s="12" t="s">
        <v>108</v>
      </c>
      <c r="BE111" s="131">
        <f t="shared" si="14"/>
        <v>0</v>
      </c>
      <c r="BF111" s="131">
        <f t="shared" si="15"/>
        <v>0</v>
      </c>
      <c r="BG111" s="131">
        <f t="shared" si="16"/>
        <v>0</v>
      </c>
      <c r="BH111" s="131">
        <f t="shared" si="17"/>
        <v>0</v>
      </c>
      <c r="BI111" s="131">
        <f t="shared" si="18"/>
        <v>0</v>
      </c>
      <c r="BJ111" s="12" t="s">
        <v>116</v>
      </c>
      <c r="BK111" s="132">
        <f t="shared" si="19"/>
        <v>0</v>
      </c>
      <c r="BL111" s="12" t="s">
        <v>115</v>
      </c>
      <c r="BM111" s="12" t="s">
        <v>183</v>
      </c>
    </row>
    <row r="112" spans="2:65" s="1" customFormat="1" ht="16.5" customHeight="1">
      <c r="B112" s="122"/>
      <c r="C112" s="123" t="s">
        <v>184</v>
      </c>
      <c r="D112" s="123" t="s">
        <v>111</v>
      </c>
      <c r="E112" s="124" t="s">
        <v>185</v>
      </c>
      <c r="F112" s="125" t="s">
        <v>287</v>
      </c>
      <c r="G112" s="126" t="s">
        <v>113</v>
      </c>
      <c r="H112" s="127">
        <v>93</v>
      </c>
      <c r="I112" s="127"/>
      <c r="J112" s="127">
        <f t="shared" si="10"/>
        <v>0</v>
      </c>
      <c r="K112" s="125" t="s">
        <v>114</v>
      </c>
      <c r="L112" s="25"/>
      <c r="M112" s="45" t="s">
        <v>1</v>
      </c>
      <c r="N112" s="128" t="s">
        <v>36</v>
      </c>
      <c r="O112" s="129">
        <v>0.25383</v>
      </c>
      <c r="P112" s="129">
        <f t="shared" si="11"/>
        <v>23.606190000000002</v>
      </c>
      <c r="Q112" s="129">
        <v>0</v>
      </c>
      <c r="R112" s="129">
        <f t="shared" si="12"/>
        <v>0</v>
      </c>
      <c r="S112" s="129">
        <v>4.5999999999999999E-2</v>
      </c>
      <c r="T112" s="130">
        <f t="shared" si="13"/>
        <v>4.2779999999999996</v>
      </c>
      <c r="AR112" s="12" t="s">
        <v>115</v>
      </c>
      <c r="AT112" s="12" t="s">
        <v>111</v>
      </c>
      <c r="AU112" s="12" t="s">
        <v>116</v>
      </c>
      <c r="AY112" s="12" t="s">
        <v>108</v>
      </c>
      <c r="BE112" s="131">
        <f t="shared" si="14"/>
        <v>0</v>
      </c>
      <c r="BF112" s="131">
        <f t="shared" si="15"/>
        <v>0</v>
      </c>
      <c r="BG112" s="131">
        <f t="shared" si="16"/>
        <v>0</v>
      </c>
      <c r="BH112" s="131">
        <f t="shared" si="17"/>
        <v>0</v>
      </c>
      <c r="BI112" s="131">
        <f t="shared" si="18"/>
        <v>0</v>
      </c>
      <c r="BJ112" s="12" t="s">
        <v>116</v>
      </c>
      <c r="BK112" s="132">
        <f t="shared" si="19"/>
        <v>0</v>
      </c>
      <c r="BL112" s="12" t="s">
        <v>115</v>
      </c>
      <c r="BM112" s="12" t="s">
        <v>186</v>
      </c>
    </row>
    <row r="113" spans="2:65" s="1" customFormat="1" ht="16.5" customHeight="1">
      <c r="B113" s="122"/>
      <c r="C113" s="123" t="s">
        <v>140</v>
      </c>
      <c r="D113" s="123" t="s">
        <v>111</v>
      </c>
      <c r="E113" s="124" t="s">
        <v>187</v>
      </c>
      <c r="F113" s="125" t="s">
        <v>286</v>
      </c>
      <c r="G113" s="126" t="s">
        <v>113</v>
      </c>
      <c r="H113" s="127">
        <v>93</v>
      </c>
      <c r="I113" s="127"/>
      <c r="J113" s="127">
        <f t="shared" si="10"/>
        <v>0</v>
      </c>
      <c r="K113" s="125" t="s">
        <v>114</v>
      </c>
      <c r="L113" s="25"/>
      <c r="M113" s="45" t="s">
        <v>1</v>
      </c>
      <c r="N113" s="128" t="s">
        <v>36</v>
      </c>
      <c r="O113" s="129">
        <v>0.20799999999999999</v>
      </c>
      <c r="P113" s="129">
        <f t="shared" si="11"/>
        <v>19.343999999999998</v>
      </c>
      <c r="Q113" s="129">
        <v>0</v>
      </c>
      <c r="R113" s="129">
        <f t="shared" si="12"/>
        <v>0</v>
      </c>
      <c r="S113" s="129">
        <v>1.4E-2</v>
      </c>
      <c r="T113" s="130">
        <f t="shared" si="13"/>
        <v>1.302</v>
      </c>
      <c r="AR113" s="12" t="s">
        <v>115</v>
      </c>
      <c r="AT113" s="12" t="s">
        <v>111</v>
      </c>
      <c r="AU113" s="12" t="s">
        <v>116</v>
      </c>
      <c r="AY113" s="12" t="s">
        <v>108</v>
      </c>
      <c r="BE113" s="131">
        <f t="shared" si="14"/>
        <v>0</v>
      </c>
      <c r="BF113" s="131">
        <f t="shared" si="15"/>
        <v>0</v>
      </c>
      <c r="BG113" s="131">
        <f t="shared" si="16"/>
        <v>0</v>
      </c>
      <c r="BH113" s="131">
        <f t="shared" si="17"/>
        <v>0</v>
      </c>
      <c r="BI113" s="131">
        <f t="shared" si="18"/>
        <v>0</v>
      </c>
      <c r="BJ113" s="12" t="s">
        <v>116</v>
      </c>
      <c r="BK113" s="132">
        <f t="shared" si="19"/>
        <v>0</v>
      </c>
      <c r="BL113" s="12" t="s">
        <v>115</v>
      </c>
      <c r="BM113" s="12" t="s">
        <v>188</v>
      </c>
    </row>
    <row r="114" spans="2:65" s="1" customFormat="1" ht="16.5" customHeight="1">
      <c r="B114" s="122"/>
      <c r="C114" s="123" t="s">
        <v>189</v>
      </c>
      <c r="D114" s="123" t="s">
        <v>111</v>
      </c>
      <c r="E114" s="124" t="s">
        <v>190</v>
      </c>
      <c r="F114" s="125" t="s">
        <v>191</v>
      </c>
      <c r="G114" s="126" t="s">
        <v>139</v>
      </c>
      <c r="H114" s="127">
        <v>18.045000000000002</v>
      </c>
      <c r="I114" s="127"/>
      <c r="J114" s="127">
        <f t="shared" si="10"/>
        <v>0</v>
      </c>
      <c r="K114" s="125" t="s">
        <v>114</v>
      </c>
      <c r="L114" s="25"/>
      <c r="M114" s="45" t="s">
        <v>1</v>
      </c>
      <c r="N114" s="128" t="s">
        <v>36</v>
      </c>
      <c r="O114" s="129">
        <v>0.88200000000000001</v>
      </c>
      <c r="P114" s="129">
        <f t="shared" si="11"/>
        <v>15.915690000000001</v>
      </c>
      <c r="Q114" s="129">
        <v>0</v>
      </c>
      <c r="R114" s="129">
        <f t="shared" si="12"/>
        <v>0</v>
      </c>
      <c r="S114" s="129">
        <v>0</v>
      </c>
      <c r="T114" s="130">
        <f t="shared" si="13"/>
        <v>0</v>
      </c>
      <c r="AR114" s="12" t="s">
        <v>115</v>
      </c>
      <c r="AT114" s="12" t="s">
        <v>111</v>
      </c>
      <c r="AU114" s="12" t="s">
        <v>116</v>
      </c>
      <c r="AY114" s="12" t="s">
        <v>108</v>
      </c>
      <c r="BE114" s="131">
        <f t="shared" si="14"/>
        <v>0</v>
      </c>
      <c r="BF114" s="131">
        <f t="shared" si="15"/>
        <v>0</v>
      </c>
      <c r="BG114" s="131">
        <f t="shared" si="16"/>
        <v>0</v>
      </c>
      <c r="BH114" s="131">
        <f t="shared" si="17"/>
        <v>0</v>
      </c>
      <c r="BI114" s="131">
        <f t="shared" si="18"/>
        <v>0</v>
      </c>
      <c r="BJ114" s="12" t="s">
        <v>116</v>
      </c>
      <c r="BK114" s="132">
        <f t="shared" si="19"/>
        <v>0</v>
      </c>
      <c r="BL114" s="12" t="s">
        <v>115</v>
      </c>
      <c r="BM114" s="12" t="s">
        <v>192</v>
      </c>
    </row>
    <row r="115" spans="2:65" s="1" customFormat="1" ht="16.5" customHeight="1">
      <c r="B115" s="122"/>
      <c r="C115" s="123" t="s">
        <v>165</v>
      </c>
      <c r="D115" s="123" t="s">
        <v>111</v>
      </c>
      <c r="E115" s="124" t="s">
        <v>193</v>
      </c>
      <c r="F115" s="125" t="s">
        <v>194</v>
      </c>
      <c r="G115" s="126" t="s">
        <v>139</v>
      </c>
      <c r="H115" s="127">
        <v>18.045000000000002</v>
      </c>
      <c r="I115" s="127"/>
      <c r="J115" s="127">
        <f t="shared" si="10"/>
        <v>0</v>
      </c>
      <c r="K115" s="125" t="s">
        <v>114</v>
      </c>
      <c r="L115" s="25"/>
      <c r="M115" s="45" t="s">
        <v>1</v>
      </c>
      <c r="N115" s="128" t="s">
        <v>36</v>
      </c>
      <c r="O115" s="129">
        <v>0.89</v>
      </c>
      <c r="P115" s="129">
        <f t="shared" si="11"/>
        <v>16.06005</v>
      </c>
      <c r="Q115" s="129">
        <v>0</v>
      </c>
      <c r="R115" s="129">
        <f t="shared" si="12"/>
        <v>0</v>
      </c>
      <c r="S115" s="129">
        <v>0</v>
      </c>
      <c r="T115" s="130">
        <f t="shared" si="13"/>
        <v>0</v>
      </c>
      <c r="AR115" s="12" t="s">
        <v>115</v>
      </c>
      <c r="AT115" s="12" t="s">
        <v>111</v>
      </c>
      <c r="AU115" s="12" t="s">
        <v>116</v>
      </c>
      <c r="AY115" s="12" t="s">
        <v>108</v>
      </c>
      <c r="BE115" s="131">
        <f t="shared" si="14"/>
        <v>0</v>
      </c>
      <c r="BF115" s="131">
        <f t="shared" si="15"/>
        <v>0</v>
      </c>
      <c r="BG115" s="131">
        <f t="shared" si="16"/>
        <v>0</v>
      </c>
      <c r="BH115" s="131">
        <f t="shared" si="17"/>
        <v>0</v>
      </c>
      <c r="BI115" s="131">
        <f t="shared" si="18"/>
        <v>0</v>
      </c>
      <c r="BJ115" s="12" t="s">
        <v>116</v>
      </c>
      <c r="BK115" s="132">
        <f t="shared" si="19"/>
        <v>0</v>
      </c>
      <c r="BL115" s="12" t="s">
        <v>115</v>
      </c>
      <c r="BM115" s="12" t="s">
        <v>195</v>
      </c>
    </row>
    <row r="116" spans="2:65" s="1" customFormat="1" ht="16.5" customHeight="1">
      <c r="B116" s="122"/>
      <c r="C116" s="123" t="s">
        <v>196</v>
      </c>
      <c r="D116" s="123" t="s">
        <v>111</v>
      </c>
      <c r="E116" s="124" t="s">
        <v>197</v>
      </c>
      <c r="F116" s="125" t="s">
        <v>198</v>
      </c>
      <c r="G116" s="126" t="s">
        <v>139</v>
      </c>
      <c r="H116" s="127">
        <v>18.045000000000002</v>
      </c>
      <c r="I116" s="127"/>
      <c r="J116" s="127">
        <f t="shared" si="10"/>
        <v>0</v>
      </c>
      <c r="K116" s="125" t="s">
        <v>114</v>
      </c>
      <c r="L116" s="25"/>
      <c r="M116" s="45" t="s">
        <v>1</v>
      </c>
      <c r="N116" s="128" t="s">
        <v>36</v>
      </c>
      <c r="O116" s="129">
        <v>0.26300000000000001</v>
      </c>
      <c r="P116" s="129">
        <f t="shared" si="11"/>
        <v>4.7458350000000005</v>
      </c>
      <c r="Q116" s="129">
        <v>0</v>
      </c>
      <c r="R116" s="129">
        <f t="shared" si="12"/>
        <v>0</v>
      </c>
      <c r="S116" s="129">
        <v>0</v>
      </c>
      <c r="T116" s="130">
        <f t="shared" si="13"/>
        <v>0</v>
      </c>
      <c r="AR116" s="12" t="s">
        <v>115</v>
      </c>
      <c r="AT116" s="12" t="s">
        <v>111</v>
      </c>
      <c r="AU116" s="12" t="s">
        <v>116</v>
      </c>
      <c r="AY116" s="12" t="s">
        <v>108</v>
      </c>
      <c r="BE116" s="131">
        <f t="shared" si="14"/>
        <v>0</v>
      </c>
      <c r="BF116" s="131">
        <f t="shared" si="15"/>
        <v>0</v>
      </c>
      <c r="BG116" s="131">
        <f t="shared" si="16"/>
        <v>0</v>
      </c>
      <c r="BH116" s="131">
        <f t="shared" si="17"/>
        <v>0</v>
      </c>
      <c r="BI116" s="131">
        <f t="shared" si="18"/>
        <v>0</v>
      </c>
      <c r="BJ116" s="12" t="s">
        <v>116</v>
      </c>
      <c r="BK116" s="132">
        <f t="shared" si="19"/>
        <v>0</v>
      </c>
      <c r="BL116" s="12" t="s">
        <v>115</v>
      </c>
      <c r="BM116" s="12" t="s">
        <v>199</v>
      </c>
    </row>
    <row r="117" spans="2:65" s="1" customFormat="1" ht="16.5" customHeight="1">
      <c r="B117" s="122"/>
      <c r="C117" s="123" t="s">
        <v>200</v>
      </c>
      <c r="D117" s="123" t="s">
        <v>111</v>
      </c>
      <c r="E117" s="124" t="s">
        <v>201</v>
      </c>
      <c r="F117" s="125" t="s">
        <v>202</v>
      </c>
      <c r="G117" s="126" t="s">
        <v>139</v>
      </c>
      <c r="H117" s="127">
        <v>18.045000000000002</v>
      </c>
      <c r="I117" s="127"/>
      <c r="J117" s="127">
        <f t="shared" si="10"/>
        <v>0</v>
      </c>
      <c r="K117" s="125" t="s">
        <v>114</v>
      </c>
      <c r="L117" s="25"/>
      <c r="M117" s="45" t="s">
        <v>1</v>
      </c>
      <c r="N117" s="128" t="s">
        <v>36</v>
      </c>
      <c r="O117" s="129">
        <v>0</v>
      </c>
      <c r="P117" s="129">
        <f t="shared" si="11"/>
        <v>0</v>
      </c>
      <c r="Q117" s="129">
        <v>0</v>
      </c>
      <c r="R117" s="129">
        <f t="shared" si="12"/>
        <v>0</v>
      </c>
      <c r="S117" s="129">
        <v>0</v>
      </c>
      <c r="T117" s="130">
        <f t="shared" si="13"/>
        <v>0</v>
      </c>
      <c r="AR117" s="12" t="s">
        <v>115</v>
      </c>
      <c r="AT117" s="12" t="s">
        <v>111</v>
      </c>
      <c r="AU117" s="12" t="s">
        <v>116</v>
      </c>
      <c r="AY117" s="12" t="s">
        <v>108</v>
      </c>
      <c r="BE117" s="131">
        <f t="shared" si="14"/>
        <v>0</v>
      </c>
      <c r="BF117" s="131">
        <f t="shared" si="15"/>
        <v>0</v>
      </c>
      <c r="BG117" s="131">
        <f t="shared" si="16"/>
        <v>0</v>
      </c>
      <c r="BH117" s="131">
        <f t="shared" si="17"/>
        <v>0</v>
      </c>
      <c r="BI117" s="131">
        <f t="shared" si="18"/>
        <v>0</v>
      </c>
      <c r="BJ117" s="12" t="s">
        <v>116</v>
      </c>
      <c r="BK117" s="132">
        <f t="shared" si="19"/>
        <v>0</v>
      </c>
      <c r="BL117" s="12" t="s">
        <v>115</v>
      </c>
      <c r="BM117" s="12" t="s">
        <v>203</v>
      </c>
    </row>
    <row r="118" spans="2:65" s="10" customFormat="1" ht="22.9" customHeight="1">
      <c r="B118" s="110"/>
      <c r="D118" s="111" t="s">
        <v>63</v>
      </c>
      <c r="E118" s="120" t="s">
        <v>204</v>
      </c>
      <c r="F118" s="120" t="s">
        <v>205</v>
      </c>
      <c r="J118" s="121">
        <f>BK118</f>
        <v>0</v>
      </c>
      <c r="L118" s="110"/>
      <c r="M118" s="114"/>
      <c r="N118" s="115"/>
      <c r="O118" s="115"/>
      <c r="P118" s="116">
        <f>P119</f>
        <v>153.56066100000001</v>
      </c>
      <c r="Q118" s="115"/>
      <c r="R118" s="116">
        <f>R119</f>
        <v>0</v>
      </c>
      <c r="S118" s="115"/>
      <c r="T118" s="117">
        <f>T119</f>
        <v>0</v>
      </c>
      <c r="AR118" s="111" t="s">
        <v>69</v>
      </c>
      <c r="AT118" s="118" t="s">
        <v>63</v>
      </c>
      <c r="AU118" s="118" t="s">
        <v>69</v>
      </c>
      <c r="AY118" s="111" t="s">
        <v>108</v>
      </c>
      <c r="BK118" s="119">
        <f>BK119</f>
        <v>0</v>
      </c>
    </row>
    <row r="119" spans="2:65" s="1" customFormat="1" ht="16.5" customHeight="1">
      <c r="B119" s="122"/>
      <c r="C119" s="123" t="s">
        <v>206</v>
      </c>
      <c r="D119" s="123" t="s">
        <v>111</v>
      </c>
      <c r="E119" s="124" t="s">
        <v>207</v>
      </c>
      <c r="F119" s="125" t="s">
        <v>208</v>
      </c>
      <c r="G119" s="126" t="s">
        <v>139</v>
      </c>
      <c r="H119" s="127">
        <v>62.347000000000001</v>
      </c>
      <c r="I119" s="127"/>
      <c r="J119" s="127">
        <f>ROUND(I119*H119,3)</f>
        <v>0</v>
      </c>
      <c r="K119" s="125" t="s">
        <v>114</v>
      </c>
      <c r="L119" s="25"/>
      <c r="M119" s="45" t="s">
        <v>1</v>
      </c>
      <c r="N119" s="128" t="s">
        <v>36</v>
      </c>
      <c r="O119" s="129">
        <v>2.4630000000000001</v>
      </c>
      <c r="P119" s="129">
        <f>O119*H119</f>
        <v>153.56066100000001</v>
      </c>
      <c r="Q119" s="129">
        <v>0</v>
      </c>
      <c r="R119" s="129">
        <f>Q119*H119</f>
        <v>0</v>
      </c>
      <c r="S119" s="129">
        <v>0</v>
      </c>
      <c r="T119" s="130">
        <f>S119*H119</f>
        <v>0</v>
      </c>
      <c r="AR119" s="12" t="s">
        <v>115</v>
      </c>
      <c r="AT119" s="12" t="s">
        <v>111</v>
      </c>
      <c r="AU119" s="12" t="s">
        <v>116</v>
      </c>
      <c r="AY119" s="12" t="s">
        <v>108</v>
      </c>
      <c r="BE119" s="131">
        <f>IF(N119="základná",J119,0)</f>
        <v>0</v>
      </c>
      <c r="BF119" s="131">
        <f>IF(N119="znížená",J119,0)</f>
        <v>0</v>
      </c>
      <c r="BG119" s="131">
        <f>IF(N119="zákl. prenesená",J119,0)</f>
        <v>0</v>
      </c>
      <c r="BH119" s="131">
        <f>IF(N119="zníž. prenesená",J119,0)</f>
        <v>0</v>
      </c>
      <c r="BI119" s="131">
        <f>IF(N119="nulová",J119,0)</f>
        <v>0</v>
      </c>
      <c r="BJ119" s="12" t="s">
        <v>116</v>
      </c>
      <c r="BK119" s="132">
        <f>ROUND(I119*H119,3)</f>
        <v>0</v>
      </c>
      <c r="BL119" s="12" t="s">
        <v>115</v>
      </c>
      <c r="BM119" s="12" t="s">
        <v>209</v>
      </c>
    </row>
    <row r="120" spans="2:65" s="10" customFormat="1" ht="25.9" customHeight="1">
      <c r="B120" s="110"/>
      <c r="D120" s="111" t="s">
        <v>63</v>
      </c>
      <c r="E120" s="112" t="s">
        <v>210</v>
      </c>
      <c r="F120" s="112" t="s">
        <v>211</v>
      </c>
      <c r="J120" s="113">
        <f>BK120</f>
        <v>0</v>
      </c>
      <c r="L120" s="110"/>
      <c r="M120" s="114"/>
      <c r="N120" s="115"/>
      <c r="O120" s="115"/>
      <c r="P120" s="116">
        <f>P121+P128+P135</f>
        <v>116.81751</v>
      </c>
      <c r="Q120" s="115"/>
      <c r="R120" s="116">
        <f>R121+R128+R135</f>
        <v>1.9459857600000001</v>
      </c>
      <c r="S120" s="115"/>
      <c r="T120" s="117">
        <f>T121+T128+T135</f>
        <v>0</v>
      </c>
      <c r="AR120" s="111" t="s">
        <v>116</v>
      </c>
      <c r="AT120" s="118" t="s">
        <v>63</v>
      </c>
      <c r="AU120" s="118" t="s">
        <v>64</v>
      </c>
      <c r="AY120" s="111" t="s">
        <v>108</v>
      </c>
      <c r="BK120" s="119">
        <f>BK121+BK128+BK135</f>
        <v>0</v>
      </c>
    </row>
    <row r="121" spans="2:65" s="10" customFormat="1" ht="22.9" customHeight="1">
      <c r="B121" s="110"/>
      <c r="D121" s="111" t="s">
        <v>63</v>
      </c>
      <c r="E121" s="120" t="s">
        <v>212</v>
      </c>
      <c r="F121" s="120" t="s">
        <v>213</v>
      </c>
      <c r="J121" s="121">
        <f>BK121</f>
        <v>0</v>
      </c>
      <c r="L121" s="110"/>
      <c r="M121" s="114"/>
      <c r="N121" s="115"/>
      <c r="O121" s="115"/>
      <c r="P121" s="116">
        <f>SUM(P122:P127)</f>
        <v>25.704049999999999</v>
      </c>
      <c r="Q121" s="115"/>
      <c r="R121" s="116">
        <f>SUM(R122:R127)</f>
        <v>0.35985000000000006</v>
      </c>
      <c r="S121" s="115"/>
      <c r="T121" s="117">
        <f>SUM(T122:T127)</f>
        <v>0</v>
      </c>
      <c r="AR121" s="111" t="s">
        <v>116</v>
      </c>
      <c r="AT121" s="118" t="s">
        <v>63</v>
      </c>
      <c r="AU121" s="118" t="s">
        <v>69</v>
      </c>
      <c r="AY121" s="111" t="s">
        <v>108</v>
      </c>
      <c r="BK121" s="119">
        <f>SUM(BK122:BK127)</f>
        <v>0</v>
      </c>
    </row>
    <row r="122" spans="2:65" s="1" customFormat="1" ht="16.5" customHeight="1">
      <c r="B122" s="122"/>
      <c r="C122" s="123" t="s">
        <v>214</v>
      </c>
      <c r="D122" s="123" t="s">
        <v>111</v>
      </c>
      <c r="E122" s="124" t="s">
        <v>215</v>
      </c>
      <c r="F122" s="125" t="s">
        <v>216</v>
      </c>
      <c r="G122" s="126" t="s">
        <v>113</v>
      </c>
      <c r="H122" s="127">
        <v>100</v>
      </c>
      <c r="I122" s="127"/>
      <c r="J122" s="127">
        <f t="shared" ref="J122:J127" si="20">ROUND(I122*H122,3)</f>
        <v>0</v>
      </c>
      <c r="K122" s="125" t="s">
        <v>114</v>
      </c>
      <c r="L122" s="25"/>
      <c r="M122" s="45" t="s">
        <v>1</v>
      </c>
      <c r="N122" s="128" t="s">
        <v>36</v>
      </c>
      <c r="O122" s="129">
        <v>0.16524</v>
      </c>
      <c r="P122" s="129">
        <f t="shared" ref="P122:P127" si="21">O122*H122</f>
        <v>16.524000000000001</v>
      </c>
      <c r="Q122" s="129">
        <v>8.0000000000000007E-5</v>
      </c>
      <c r="R122" s="129">
        <f t="shared" ref="R122:R127" si="22">Q122*H122</f>
        <v>8.0000000000000002E-3</v>
      </c>
      <c r="S122" s="129">
        <v>0</v>
      </c>
      <c r="T122" s="130">
        <f t="shared" ref="T122:T127" si="23">S122*H122</f>
        <v>0</v>
      </c>
      <c r="AR122" s="12" t="s">
        <v>178</v>
      </c>
      <c r="AT122" s="12" t="s">
        <v>111</v>
      </c>
      <c r="AU122" s="12" t="s">
        <v>116</v>
      </c>
      <c r="AY122" s="12" t="s">
        <v>108</v>
      </c>
      <c r="BE122" s="131">
        <f t="shared" ref="BE122:BE127" si="24">IF(N122="základná",J122,0)</f>
        <v>0</v>
      </c>
      <c r="BF122" s="131">
        <f t="shared" ref="BF122:BF127" si="25">IF(N122="znížená",J122,0)</f>
        <v>0</v>
      </c>
      <c r="BG122" s="131">
        <f t="shared" ref="BG122:BG127" si="26">IF(N122="zákl. prenesená",J122,0)</f>
        <v>0</v>
      </c>
      <c r="BH122" s="131">
        <f t="shared" ref="BH122:BH127" si="27">IF(N122="zníž. prenesená",J122,0)</f>
        <v>0</v>
      </c>
      <c r="BI122" s="131">
        <f t="shared" ref="BI122:BI127" si="28">IF(N122="nulová",J122,0)</f>
        <v>0</v>
      </c>
      <c r="BJ122" s="12" t="s">
        <v>116</v>
      </c>
      <c r="BK122" s="132">
        <f t="shared" ref="BK122:BK127" si="29">ROUND(I122*H122,3)</f>
        <v>0</v>
      </c>
      <c r="BL122" s="12" t="s">
        <v>178</v>
      </c>
      <c r="BM122" s="12" t="s">
        <v>217</v>
      </c>
    </row>
    <row r="123" spans="2:65" s="1" customFormat="1" ht="22.5" customHeight="1">
      <c r="B123" s="122"/>
      <c r="C123" s="133" t="s">
        <v>218</v>
      </c>
      <c r="D123" s="133" t="s">
        <v>136</v>
      </c>
      <c r="E123" s="134" t="s">
        <v>219</v>
      </c>
      <c r="F123" s="135" t="s">
        <v>220</v>
      </c>
      <c r="G123" s="136" t="s">
        <v>113</v>
      </c>
      <c r="H123" s="137">
        <v>115</v>
      </c>
      <c r="I123" s="137"/>
      <c r="J123" s="137">
        <f t="shared" si="20"/>
        <v>0</v>
      </c>
      <c r="K123" s="135" t="s">
        <v>114</v>
      </c>
      <c r="L123" s="138"/>
      <c r="M123" s="139" t="s">
        <v>1</v>
      </c>
      <c r="N123" s="140" t="s">
        <v>36</v>
      </c>
      <c r="O123" s="129">
        <v>0</v>
      </c>
      <c r="P123" s="129">
        <f t="shared" si="21"/>
        <v>0</v>
      </c>
      <c r="Q123" s="129">
        <v>2E-3</v>
      </c>
      <c r="R123" s="129">
        <f t="shared" si="22"/>
        <v>0.23</v>
      </c>
      <c r="S123" s="129">
        <v>0</v>
      </c>
      <c r="T123" s="130">
        <f t="shared" si="23"/>
        <v>0</v>
      </c>
      <c r="AR123" s="12" t="s">
        <v>135</v>
      </c>
      <c r="AT123" s="12" t="s">
        <v>136</v>
      </c>
      <c r="AU123" s="12" t="s">
        <v>116</v>
      </c>
      <c r="AY123" s="12" t="s">
        <v>108</v>
      </c>
      <c r="BE123" s="131">
        <f t="shared" si="24"/>
        <v>0</v>
      </c>
      <c r="BF123" s="131">
        <f t="shared" si="25"/>
        <v>0</v>
      </c>
      <c r="BG123" s="131">
        <f t="shared" si="26"/>
        <v>0</v>
      </c>
      <c r="BH123" s="131">
        <f t="shared" si="27"/>
        <v>0</v>
      </c>
      <c r="BI123" s="131">
        <f t="shared" si="28"/>
        <v>0</v>
      </c>
      <c r="BJ123" s="12" t="s">
        <v>116</v>
      </c>
      <c r="BK123" s="132">
        <f t="shared" si="29"/>
        <v>0</v>
      </c>
      <c r="BL123" s="12" t="s">
        <v>178</v>
      </c>
      <c r="BM123" s="12" t="s">
        <v>221</v>
      </c>
    </row>
    <row r="124" spans="2:65" s="1" customFormat="1" ht="16.5" customHeight="1">
      <c r="B124" s="122"/>
      <c r="C124" s="123" t="s">
        <v>222</v>
      </c>
      <c r="D124" s="123" t="s">
        <v>111</v>
      </c>
      <c r="E124" s="124" t="s">
        <v>223</v>
      </c>
      <c r="F124" s="125" t="s">
        <v>224</v>
      </c>
      <c r="G124" s="126" t="s">
        <v>113</v>
      </c>
      <c r="H124" s="127">
        <v>43</v>
      </c>
      <c r="I124" s="127"/>
      <c r="J124" s="127">
        <f t="shared" si="20"/>
        <v>0</v>
      </c>
      <c r="K124" s="125" t="s">
        <v>114</v>
      </c>
      <c r="L124" s="25"/>
      <c r="M124" s="45" t="s">
        <v>1</v>
      </c>
      <c r="N124" s="128" t="s">
        <v>36</v>
      </c>
      <c r="O124" s="129">
        <v>0.20027</v>
      </c>
      <c r="P124" s="129">
        <f t="shared" si="21"/>
        <v>8.6116100000000007</v>
      </c>
      <c r="Q124" s="129">
        <v>0</v>
      </c>
      <c r="R124" s="129">
        <f t="shared" si="22"/>
        <v>0</v>
      </c>
      <c r="S124" s="129">
        <v>0</v>
      </c>
      <c r="T124" s="130">
        <f t="shared" si="23"/>
        <v>0</v>
      </c>
      <c r="AR124" s="12" t="s">
        <v>178</v>
      </c>
      <c r="AT124" s="12" t="s">
        <v>111</v>
      </c>
      <c r="AU124" s="12" t="s">
        <v>116</v>
      </c>
      <c r="AY124" s="12" t="s">
        <v>108</v>
      </c>
      <c r="BE124" s="131">
        <f t="shared" si="24"/>
        <v>0</v>
      </c>
      <c r="BF124" s="131">
        <f t="shared" si="25"/>
        <v>0</v>
      </c>
      <c r="BG124" s="131">
        <f t="shared" si="26"/>
        <v>0</v>
      </c>
      <c r="BH124" s="131">
        <f t="shared" si="27"/>
        <v>0</v>
      </c>
      <c r="BI124" s="131">
        <f t="shared" si="28"/>
        <v>0</v>
      </c>
      <c r="BJ124" s="12" t="s">
        <v>116</v>
      </c>
      <c r="BK124" s="132">
        <f t="shared" si="29"/>
        <v>0</v>
      </c>
      <c r="BL124" s="12" t="s">
        <v>178</v>
      </c>
      <c r="BM124" s="12" t="s">
        <v>225</v>
      </c>
    </row>
    <row r="125" spans="2:65" s="1" customFormat="1" ht="16.5" customHeight="1">
      <c r="B125" s="122"/>
      <c r="C125" s="133" t="s">
        <v>226</v>
      </c>
      <c r="D125" s="133" t="s">
        <v>136</v>
      </c>
      <c r="E125" s="134" t="s">
        <v>227</v>
      </c>
      <c r="F125" s="135" t="s">
        <v>290</v>
      </c>
      <c r="G125" s="136" t="s">
        <v>228</v>
      </c>
      <c r="H125" s="137">
        <v>120.4</v>
      </c>
      <c r="I125" s="137"/>
      <c r="J125" s="137">
        <f t="shared" si="20"/>
        <v>0</v>
      </c>
      <c r="K125" s="135" t="s">
        <v>114</v>
      </c>
      <c r="L125" s="138"/>
      <c r="M125" s="139" t="s">
        <v>1</v>
      </c>
      <c r="N125" s="140" t="s">
        <v>36</v>
      </c>
      <c r="O125" s="129">
        <v>0</v>
      </c>
      <c r="P125" s="129">
        <f t="shared" si="21"/>
        <v>0</v>
      </c>
      <c r="Q125" s="129">
        <v>1E-3</v>
      </c>
      <c r="R125" s="129">
        <f t="shared" si="22"/>
        <v>0.12040000000000001</v>
      </c>
      <c r="S125" s="129">
        <v>0</v>
      </c>
      <c r="T125" s="130">
        <f t="shared" si="23"/>
        <v>0</v>
      </c>
      <c r="AR125" s="12" t="s">
        <v>135</v>
      </c>
      <c r="AT125" s="12" t="s">
        <v>136</v>
      </c>
      <c r="AU125" s="12" t="s">
        <v>116</v>
      </c>
      <c r="AY125" s="12" t="s">
        <v>108</v>
      </c>
      <c r="BE125" s="131">
        <f t="shared" si="24"/>
        <v>0</v>
      </c>
      <c r="BF125" s="131">
        <f t="shared" si="25"/>
        <v>0</v>
      </c>
      <c r="BG125" s="131">
        <f t="shared" si="26"/>
        <v>0</v>
      </c>
      <c r="BH125" s="131">
        <f t="shared" si="27"/>
        <v>0</v>
      </c>
      <c r="BI125" s="131">
        <f t="shared" si="28"/>
        <v>0</v>
      </c>
      <c r="BJ125" s="12" t="s">
        <v>116</v>
      </c>
      <c r="BK125" s="132">
        <f t="shared" si="29"/>
        <v>0</v>
      </c>
      <c r="BL125" s="12" t="s">
        <v>178</v>
      </c>
      <c r="BM125" s="12" t="s">
        <v>229</v>
      </c>
    </row>
    <row r="126" spans="2:65" s="1" customFormat="1" ht="16.5" customHeight="1">
      <c r="B126" s="122"/>
      <c r="C126" s="133" t="s">
        <v>230</v>
      </c>
      <c r="D126" s="133" t="s">
        <v>136</v>
      </c>
      <c r="E126" s="134" t="s">
        <v>231</v>
      </c>
      <c r="F126" s="135" t="s">
        <v>291</v>
      </c>
      <c r="G126" s="136" t="s">
        <v>232</v>
      </c>
      <c r="H126" s="137">
        <v>29</v>
      </c>
      <c r="I126" s="137"/>
      <c r="J126" s="137">
        <f t="shared" si="20"/>
        <v>0</v>
      </c>
      <c r="K126" s="135" t="s">
        <v>114</v>
      </c>
      <c r="L126" s="138"/>
      <c r="M126" s="139" t="s">
        <v>1</v>
      </c>
      <c r="N126" s="140" t="s">
        <v>36</v>
      </c>
      <c r="O126" s="129">
        <v>0</v>
      </c>
      <c r="P126" s="129">
        <f t="shared" si="21"/>
        <v>0</v>
      </c>
      <c r="Q126" s="129">
        <v>5.0000000000000002E-5</v>
      </c>
      <c r="R126" s="129">
        <f t="shared" si="22"/>
        <v>1.4500000000000001E-3</v>
      </c>
      <c r="S126" s="129">
        <v>0</v>
      </c>
      <c r="T126" s="130">
        <f t="shared" si="23"/>
        <v>0</v>
      </c>
      <c r="AR126" s="12" t="s">
        <v>135</v>
      </c>
      <c r="AT126" s="12" t="s">
        <v>136</v>
      </c>
      <c r="AU126" s="12" t="s">
        <v>116</v>
      </c>
      <c r="AY126" s="12" t="s">
        <v>108</v>
      </c>
      <c r="BE126" s="131">
        <f t="shared" si="24"/>
        <v>0</v>
      </c>
      <c r="BF126" s="131">
        <f t="shared" si="25"/>
        <v>0</v>
      </c>
      <c r="BG126" s="131">
        <f t="shared" si="26"/>
        <v>0</v>
      </c>
      <c r="BH126" s="131">
        <f t="shared" si="27"/>
        <v>0</v>
      </c>
      <c r="BI126" s="131">
        <f t="shared" si="28"/>
        <v>0</v>
      </c>
      <c r="BJ126" s="12" t="s">
        <v>116</v>
      </c>
      <c r="BK126" s="132">
        <f t="shared" si="29"/>
        <v>0</v>
      </c>
      <c r="BL126" s="12" t="s">
        <v>178</v>
      </c>
      <c r="BM126" s="12" t="s">
        <v>233</v>
      </c>
    </row>
    <row r="127" spans="2:65" s="1" customFormat="1" ht="16.5" customHeight="1">
      <c r="B127" s="122"/>
      <c r="C127" s="123" t="s">
        <v>234</v>
      </c>
      <c r="D127" s="123" t="s">
        <v>111</v>
      </c>
      <c r="E127" s="124" t="s">
        <v>235</v>
      </c>
      <c r="F127" s="125" t="s">
        <v>236</v>
      </c>
      <c r="G127" s="126" t="s">
        <v>139</v>
      </c>
      <c r="H127" s="127">
        <v>0.36</v>
      </c>
      <c r="I127" s="127"/>
      <c r="J127" s="127">
        <f t="shared" si="20"/>
        <v>0</v>
      </c>
      <c r="K127" s="125" t="s">
        <v>114</v>
      </c>
      <c r="L127" s="25"/>
      <c r="M127" s="45" t="s">
        <v>1</v>
      </c>
      <c r="N127" s="128" t="s">
        <v>36</v>
      </c>
      <c r="O127" s="129">
        <v>1.579</v>
      </c>
      <c r="P127" s="129">
        <f t="shared" si="21"/>
        <v>0.56843999999999995</v>
      </c>
      <c r="Q127" s="129">
        <v>0</v>
      </c>
      <c r="R127" s="129">
        <f t="shared" si="22"/>
        <v>0</v>
      </c>
      <c r="S127" s="129">
        <v>0</v>
      </c>
      <c r="T127" s="130">
        <f t="shared" si="23"/>
        <v>0</v>
      </c>
      <c r="AR127" s="12" t="s">
        <v>178</v>
      </c>
      <c r="AT127" s="12" t="s">
        <v>111</v>
      </c>
      <c r="AU127" s="12" t="s">
        <v>116</v>
      </c>
      <c r="AY127" s="12" t="s">
        <v>108</v>
      </c>
      <c r="BE127" s="131">
        <f t="shared" si="24"/>
        <v>0</v>
      </c>
      <c r="BF127" s="131">
        <f t="shared" si="25"/>
        <v>0</v>
      </c>
      <c r="BG127" s="131">
        <f t="shared" si="26"/>
        <v>0</v>
      </c>
      <c r="BH127" s="131">
        <f t="shared" si="27"/>
        <v>0</v>
      </c>
      <c r="BI127" s="131">
        <f t="shared" si="28"/>
        <v>0</v>
      </c>
      <c r="BJ127" s="12" t="s">
        <v>116</v>
      </c>
      <c r="BK127" s="132">
        <f t="shared" si="29"/>
        <v>0</v>
      </c>
      <c r="BL127" s="12" t="s">
        <v>178</v>
      </c>
      <c r="BM127" s="12" t="s">
        <v>237</v>
      </c>
    </row>
    <row r="128" spans="2:65" s="10" customFormat="1" ht="22.9" customHeight="1">
      <c r="B128" s="110"/>
      <c r="D128" s="111" t="s">
        <v>63</v>
      </c>
      <c r="E128" s="120" t="s">
        <v>238</v>
      </c>
      <c r="F128" s="120" t="s">
        <v>239</v>
      </c>
      <c r="J128" s="121">
        <f>BK128</f>
        <v>0</v>
      </c>
      <c r="L128" s="110"/>
      <c r="M128" s="114"/>
      <c r="N128" s="115"/>
      <c r="O128" s="115"/>
      <c r="P128" s="116">
        <f>SUM(P129:P134)</f>
        <v>50.369804999999999</v>
      </c>
      <c r="Q128" s="115"/>
      <c r="R128" s="116">
        <f>SUM(R129:R134)</f>
        <v>0.44623000000000002</v>
      </c>
      <c r="S128" s="115"/>
      <c r="T128" s="117">
        <f>SUM(T129:T134)</f>
        <v>0</v>
      </c>
      <c r="AR128" s="111" t="s">
        <v>116</v>
      </c>
      <c r="AT128" s="118" t="s">
        <v>63</v>
      </c>
      <c r="AU128" s="118" t="s">
        <v>69</v>
      </c>
      <c r="AY128" s="111" t="s">
        <v>108</v>
      </c>
      <c r="BK128" s="119">
        <f>SUM(BK129:BK134)</f>
        <v>0</v>
      </c>
    </row>
    <row r="129" spans="2:65" s="1" customFormat="1" ht="16.5" customHeight="1">
      <c r="B129" s="122"/>
      <c r="C129" s="123" t="s">
        <v>240</v>
      </c>
      <c r="D129" s="123" t="s">
        <v>111</v>
      </c>
      <c r="E129" s="124" t="s">
        <v>292</v>
      </c>
      <c r="F129" s="125" t="s">
        <v>241</v>
      </c>
      <c r="G129" s="126" t="s">
        <v>232</v>
      </c>
      <c r="H129" s="127">
        <v>60</v>
      </c>
      <c r="I129" s="127"/>
      <c r="J129" s="127">
        <f t="shared" ref="J129:J134" si="30">ROUND(I129*H129,3)</f>
        <v>0</v>
      </c>
      <c r="K129" s="125" t="s">
        <v>114</v>
      </c>
      <c r="L129" s="25"/>
      <c r="M129" s="45" t="s">
        <v>1</v>
      </c>
      <c r="N129" s="128" t="s">
        <v>36</v>
      </c>
      <c r="O129" s="129">
        <v>0.60099999999999998</v>
      </c>
      <c r="P129" s="129">
        <f t="shared" ref="P129:P134" si="31">O129*H129</f>
        <v>36.06</v>
      </c>
      <c r="Q129" s="129">
        <v>5.11E-3</v>
      </c>
      <c r="R129" s="129">
        <f t="shared" ref="R129:R134" si="32">Q129*H129</f>
        <v>0.30659999999999998</v>
      </c>
      <c r="S129" s="129">
        <v>0</v>
      </c>
      <c r="T129" s="130">
        <f t="shared" ref="T129:T134" si="33">S129*H129</f>
        <v>0</v>
      </c>
      <c r="AR129" s="12" t="s">
        <v>178</v>
      </c>
      <c r="AT129" s="12" t="s">
        <v>111</v>
      </c>
      <c r="AU129" s="12" t="s">
        <v>116</v>
      </c>
      <c r="AY129" s="12" t="s">
        <v>108</v>
      </c>
      <c r="BE129" s="131">
        <f t="shared" ref="BE129:BE134" si="34">IF(N129="základná",J129,0)</f>
        <v>0</v>
      </c>
      <c r="BF129" s="131">
        <f t="shared" ref="BF129:BF134" si="35">IF(N129="znížená",J129,0)</f>
        <v>0</v>
      </c>
      <c r="BG129" s="131">
        <f t="shared" ref="BG129:BG134" si="36">IF(N129="zákl. prenesená",J129,0)</f>
        <v>0</v>
      </c>
      <c r="BH129" s="131">
        <f t="shared" ref="BH129:BH134" si="37">IF(N129="zníž. prenesená",J129,0)</f>
        <v>0</v>
      </c>
      <c r="BI129" s="131">
        <f t="shared" ref="BI129:BI134" si="38">IF(N129="nulová",J129,0)</f>
        <v>0</v>
      </c>
      <c r="BJ129" s="12" t="s">
        <v>116</v>
      </c>
      <c r="BK129" s="132">
        <f t="shared" ref="BK129:BK134" si="39">ROUND(I129*H129,3)</f>
        <v>0</v>
      </c>
      <c r="BL129" s="12" t="s">
        <v>178</v>
      </c>
      <c r="BM129" s="12" t="s">
        <v>243</v>
      </c>
    </row>
    <row r="130" spans="2:65" s="1" customFormat="1" ht="16.5" customHeight="1">
      <c r="B130" s="122"/>
      <c r="C130" s="123" t="s">
        <v>244</v>
      </c>
      <c r="D130" s="123" t="s">
        <v>111</v>
      </c>
      <c r="E130" s="124" t="s">
        <v>245</v>
      </c>
      <c r="F130" s="125" t="s">
        <v>246</v>
      </c>
      <c r="G130" s="126" t="s">
        <v>232</v>
      </c>
      <c r="H130" s="127">
        <v>1</v>
      </c>
      <c r="I130" s="127"/>
      <c r="J130" s="127">
        <f t="shared" si="30"/>
        <v>0</v>
      </c>
      <c r="K130" s="125" t="s">
        <v>114</v>
      </c>
      <c r="L130" s="25"/>
      <c r="M130" s="45" t="s">
        <v>1</v>
      </c>
      <c r="N130" s="128" t="s">
        <v>36</v>
      </c>
      <c r="O130" s="129">
        <v>0.69874999999999998</v>
      </c>
      <c r="P130" s="129">
        <f t="shared" si="31"/>
        <v>0.69874999999999998</v>
      </c>
      <c r="Q130" s="129">
        <v>3.3E-4</v>
      </c>
      <c r="R130" s="129">
        <f t="shared" si="32"/>
        <v>3.3E-4</v>
      </c>
      <c r="S130" s="129">
        <v>0</v>
      </c>
      <c r="T130" s="130">
        <f t="shared" si="33"/>
        <v>0</v>
      </c>
      <c r="AR130" s="12" t="s">
        <v>178</v>
      </c>
      <c r="AT130" s="12" t="s">
        <v>111</v>
      </c>
      <c r="AU130" s="12" t="s">
        <v>116</v>
      </c>
      <c r="AY130" s="12" t="s">
        <v>108</v>
      </c>
      <c r="BE130" s="131">
        <f t="shared" si="34"/>
        <v>0</v>
      </c>
      <c r="BF130" s="131">
        <f t="shared" si="35"/>
        <v>0</v>
      </c>
      <c r="BG130" s="131">
        <f t="shared" si="36"/>
        <v>0</v>
      </c>
      <c r="BH130" s="131">
        <f t="shared" si="37"/>
        <v>0</v>
      </c>
      <c r="BI130" s="131">
        <f t="shared" si="38"/>
        <v>0</v>
      </c>
      <c r="BJ130" s="12" t="s">
        <v>116</v>
      </c>
      <c r="BK130" s="132">
        <f t="shared" si="39"/>
        <v>0</v>
      </c>
      <c r="BL130" s="12" t="s">
        <v>178</v>
      </c>
      <c r="BM130" s="12" t="s">
        <v>247</v>
      </c>
    </row>
    <row r="131" spans="2:65" s="1" customFormat="1" ht="16.5" customHeight="1">
      <c r="B131" s="122"/>
      <c r="C131" s="123" t="s">
        <v>248</v>
      </c>
      <c r="D131" s="123" t="s">
        <v>111</v>
      </c>
      <c r="E131" s="124" t="s">
        <v>249</v>
      </c>
      <c r="F131" s="125" t="s">
        <v>250</v>
      </c>
      <c r="G131" s="126" t="s">
        <v>232</v>
      </c>
      <c r="H131" s="127">
        <v>20</v>
      </c>
      <c r="I131" s="127"/>
      <c r="J131" s="127">
        <f t="shared" si="30"/>
        <v>0</v>
      </c>
      <c r="K131" s="125" t="s">
        <v>114</v>
      </c>
      <c r="L131" s="25"/>
      <c r="M131" s="45" t="s">
        <v>1</v>
      </c>
      <c r="N131" s="128" t="s">
        <v>36</v>
      </c>
      <c r="O131" s="129">
        <v>0.61499999999999999</v>
      </c>
      <c r="P131" s="129">
        <f t="shared" si="31"/>
        <v>12.3</v>
      </c>
      <c r="Q131" s="129">
        <v>6.9999999999999994E-5</v>
      </c>
      <c r="R131" s="129">
        <f t="shared" si="32"/>
        <v>1.3999999999999998E-3</v>
      </c>
      <c r="S131" s="129">
        <v>0</v>
      </c>
      <c r="T131" s="130">
        <f t="shared" si="33"/>
        <v>0</v>
      </c>
      <c r="AR131" s="12" t="s">
        <v>178</v>
      </c>
      <c r="AT131" s="12" t="s">
        <v>111</v>
      </c>
      <c r="AU131" s="12" t="s">
        <v>116</v>
      </c>
      <c r="AY131" s="12" t="s">
        <v>108</v>
      </c>
      <c r="BE131" s="131">
        <f t="shared" si="34"/>
        <v>0</v>
      </c>
      <c r="BF131" s="131">
        <f t="shared" si="35"/>
        <v>0</v>
      </c>
      <c r="BG131" s="131">
        <f t="shared" si="36"/>
        <v>0</v>
      </c>
      <c r="BH131" s="131">
        <f t="shared" si="37"/>
        <v>0</v>
      </c>
      <c r="BI131" s="131">
        <f t="shared" si="38"/>
        <v>0</v>
      </c>
      <c r="BJ131" s="12" t="s">
        <v>116</v>
      </c>
      <c r="BK131" s="132">
        <f t="shared" si="39"/>
        <v>0</v>
      </c>
      <c r="BL131" s="12" t="s">
        <v>178</v>
      </c>
      <c r="BM131" s="12" t="s">
        <v>251</v>
      </c>
    </row>
    <row r="132" spans="2:65" s="1" customFormat="1" ht="16.5" customHeight="1">
      <c r="B132" s="122"/>
      <c r="C132" s="133" t="s">
        <v>252</v>
      </c>
      <c r="D132" s="133" t="s">
        <v>136</v>
      </c>
      <c r="E132" s="134" t="s">
        <v>253</v>
      </c>
      <c r="F132" s="135" t="s">
        <v>254</v>
      </c>
      <c r="G132" s="136" t="s">
        <v>113</v>
      </c>
      <c r="H132" s="137">
        <v>18.5</v>
      </c>
      <c r="I132" s="137"/>
      <c r="J132" s="137">
        <f t="shared" si="30"/>
        <v>0</v>
      </c>
      <c r="K132" s="135" t="s">
        <v>114</v>
      </c>
      <c r="L132" s="138"/>
      <c r="M132" s="139" t="s">
        <v>1</v>
      </c>
      <c r="N132" s="140" t="s">
        <v>36</v>
      </c>
      <c r="O132" s="129">
        <v>0</v>
      </c>
      <c r="P132" s="129">
        <f t="shared" si="31"/>
        <v>0</v>
      </c>
      <c r="Q132" s="129">
        <v>7.26E-3</v>
      </c>
      <c r="R132" s="129">
        <f t="shared" si="32"/>
        <v>0.13431000000000001</v>
      </c>
      <c r="S132" s="129">
        <v>0</v>
      </c>
      <c r="T132" s="130">
        <f t="shared" si="33"/>
        <v>0</v>
      </c>
      <c r="AR132" s="12" t="s">
        <v>135</v>
      </c>
      <c r="AT132" s="12" t="s">
        <v>136</v>
      </c>
      <c r="AU132" s="12" t="s">
        <v>116</v>
      </c>
      <c r="AY132" s="12" t="s">
        <v>108</v>
      </c>
      <c r="BE132" s="131">
        <f t="shared" si="34"/>
        <v>0</v>
      </c>
      <c r="BF132" s="131">
        <f t="shared" si="35"/>
        <v>0</v>
      </c>
      <c r="BG132" s="131">
        <f t="shared" si="36"/>
        <v>0</v>
      </c>
      <c r="BH132" s="131">
        <f t="shared" si="37"/>
        <v>0</v>
      </c>
      <c r="BI132" s="131">
        <f t="shared" si="38"/>
        <v>0</v>
      </c>
      <c r="BJ132" s="12" t="s">
        <v>116</v>
      </c>
      <c r="BK132" s="132">
        <f t="shared" si="39"/>
        <v>0</v>
      </c>
      <c r="BL132" s="12" t="s">
        <v>178</v>
      </c>
      <c r="BM132" s="12" t="s">
        <v>255</v>
      </c>
    </row>
    <row r="133" spans="2:65" s="1" customFormat="1" ht="16.5" customHeight="1">
      <c r="B133" s="122"/>
      <c r="C133" s="123" t="s">
        <v>256</v>
      </c>
      <c r="D133" s="123" t="s">
        <v>111</v>
      </c>
      <c r="E133" s="124" t="s">
        <v>257</v>
      </c>
      <c r="F133" s="125" t="s">
        <v>258</v>
      </c>
      <c r="G133" s="126" t="s">
        <v>242</v>
      </c>
      <c r="H133" s="127">
        <v>1</v>
      </c>
      <c r="I133" s="127"/>
      <c r="J133" s="127">
        <f t="shared" si="30"/>
        <v>0</v>
      </c>
      <c r="K133" s="125" t="s">
        <v>114</v>
      </c>
      <c r="L133" s="25"/>
      <c r="M133" s="45" t="s">
        <v>1</v>
      </c>
      <c r="N133" s="128" t="s">
        <v>36</v>
      </c>
      <c r="O133" s="129">
        <v>0.65</v>
      </c>
      <c r="P133" s="129">
        <f t="shared" si="31"/>
        <v>0.65</v>
      </c>
      <c r="Q133" s="129">
        <v>3.5899999999999999E-3</v>
      </c>
      <c r="R133" s="129">
        <f t="shared" si="32"/>
        <v>3.5899999999999999E-3</v>
      </c>
      <c r="S133" s="129">
        <v>0</v>
      </c>
      <c r="T133" s="130">
        <f t="shared" si="33"/>
        <v>0</v>
      </c>
      <c r="AR133" s="12" t="s">
        <v>178</v>
      </c>
      <c r="AT133" s="12" t="s">
        <v>111</v>
      </c>
      <c r="AU133" s="12" t="s">
        <v>116</v>
      </c>
      <c r="AY133" s="12" t="s">
        <v>108</v>
      </c>
      <c r="BE133" s="131">
        <f t="shared" si="34"/>
        <v>0</v>
      </c>
      <c r="BF133" s="131">
        <f t="shared" si="35"/>
        <v>0</v>
      </c>
      <c r="BG133" s="131">
        <f t="shared" si="36"/>
        <v>0</v>
      </c>
      <c r="BH133" s="131">
        <f t="shared" si="37"/>
        <v>0</v>
      </c>
      <c r="BI133" s="131">
        <f t="shared" si="38"/>
        <v>0</v>
      </c>
      <c r="BJ133" s="12" t="s">
        <v>116</v>
      </c>
      <c r="BK133" s="132">
        <f t="shared" si="39"/>
        <v>0</v>
      </c>
      <c r="BL133" s="12" t="s">
        <v>178</v>
      </c>
      <c r="BM133" s="12" t="s">
        <v>259</v>
      </c>
    </row>
    <row r="134" spans="2:65" s="1" customFormat="1" ht="16.5" customHeight="1">
      <c r="B134" s="122"/>
      <c r="C134" s="123" t="s">
        <v>260</v>
      </c>
      <c r="D134" s="123" t="s">
        <v>111</v>
      </c>
      <c r="E134" s="124" t="s">
        <v>261</v>
      </c>
      <c r="F134" s="125" t="s">
        <v>262</v>
      </c>
      <c r="G134" s="126" t="s">
        <v>139</v>
      </c>
      <c r="H134" s="127">
        <v>0.14499999999999999</v>
      </c>
      <c r="I134" s="127"/>
      <c r="J134" s="127">
        <f t="shared" si="30"/>
        <v>0</v>
      </c>
      <c r="K134" s="125" t="s">
        <v>114</v>
      </c>
      <c r="L134" s="25"/>
      <c r="M134" s="45" t="s">
        <v>1</v>
      </c>
      <c r="N134" s="128" t="s">
        <v>36</v>
      </c>
      <c r="O134" s="129">
        <v>4.5590000000000002</v>
      </c>
      <c r="P134" s="129">
        <f t="shared" si="31"/>
        <v>0.66105499999999995</v>
      </c>
      <c r="Q134" s="129">
        <v>0</v>
      </c>
      <c r="R134" s="129">
        <f t="shared" si="32"/>
        <v>0</v>
      </c>
      <c r="S134" s="129">
        <v>0</v>
      </c>
      <c r="T134" s="130">
        <f t="shared" si="33"/>
        <v>0</v>
      </c>
      <c r="AR134" s="12" t="s">
        <v>178</v>
      </c>
      <c r="AT134" s="12" t="s">
        <v>111</v>
      </c>
      <c r="AU134" s="12" t="s">
        <v>116</v>
      </c>
      <c r="AY134" s="12" t="s">
        <v>108</v>
      </c>
      <c r="BE134" s="131">
        <f t="shared" si="34"/>
        <v>0</v>
      </c>
      <c r="BF134" s="131">
        <f t="shared" si="35"/>
        <v>0</v>
      </c>
      <c r="BG134" s="131">
        <f t="shared" si="36"/>
        <v>0</v>
      </c>
      <c r="BH134" s="131">
        <f t="shared" si="37"/>
        <v>0</v>
      </c>
      <c r="BI134" s="131">
        <f t="shared" si="38"/>
        <v>0</v>
      </c>
      <c r="BJ134" s="12" t="s">
        <v>116</v>
      </c>
      <c r="BK134" s="132">
        <f t="shared" si="39"/>
        <v>0</v>
      </c>
      <c r="BL134" s="12" t="s">
        <v>178</v>
      </c>
      <c r="BM134" s="12" t="s">
        <v>263</v>
      </c>
    </row>
    <row r="135" spans="2:65" s="10" customFormat="1" ht="22.9" customHeight="1">
      <c r="B135" s="110"/>
      <c r="D135" s="111" t="s">
        <v>63</v>
      </c>
      <c r="E135" s="120" t="s">
        <v>264</v>
      </c>
      <c r="F135" s="120" t="s">
        <v>265</v>
      </c>
      <c r="J135" s="121">
        <f>BK135</f>
        <v>0</v>
      </c>
      <c r="L135" s="110"/>
      <c r="M135" s="114"/>
      <c r="N135" s="115"/>
      <c r="O135" s="115"/>
      <c r="P135" s="116">
        <f>SUM(P136:P140)</f>
        <v>40.743654999999997</v>
      </c>
      <c r="Q135" s="115"/>
      <c r="R135" s="116">
        <f>SUM(R136:R140)</f>
        <v>1.13990576</v>
      </c>
      <c r="S135" s="115"/>
      <c r="T135" s="117">
        <f>SUM(T136:T140)</f>
        <v>0</v>
      </c>
      <c r="AR135" s="111" t="s">
        <v>116</v>
      </c>
      <c r="AT135" s="118" t="s">
        <v>63</v>
      </c>
      <c r="AU135" s="118" t="s">
        <v>69</v>
      </c>
      <c r="AY135" s="111" t="s">
        <v>108</v>
      </c>
      <c r="BK135" s="119">
        <f>SUM(BK136:BK140)</f>
        <v>0</v>
      </c>
    </row>
    <row r="136" spans="2:65" s="1" customFormat="1" ht="16.5" customHeight="1">
      <c r="B136" s="122"/>
      <c r="C136" s="123" t="s">
        <v>7</v>
      </c>
      <c r="D136" s="123" t="s">
        <v>111</v>
      </c>
      <c r="E136" s="124" t="s">
        <v>266</v>
      </c>
      <c r="F136" s="125" t="s">
        <v>267</v>
      </c>
      <c r="G136" s="126" t="s">
        <v>232</v>
      </c>
      <c r="H136" s="127">
        <v>25</v>
      </c>
      <c r="I136" s="127"/>
      <c r="J136" s="127">
        <f>ROUND(I136*H136,3)</f>
        <v>0</v>
      </c>
      <c r="K136" s="125" t="s">
        <v>114</v>
      </c>
      <c r="L136" s="25"/>
      <c r="M136" s="45" t="s">
        <v>1</v>
      </c>
      <c r="N136" s="128" t="s">
        <v>36</v>
      </c>
      <c r="O136" s="129">
        <v>0.15712000000000001</v>
      </c>
      <c r="P136" s="129">
        <f>O136*H136</f>
        <v>3.9280000000000004</v>
      </c>
      <c r="Q136" s="129">
        <v>2.96E-3</v>
      </c>
      <c r="R136" s="129">
        <f>Q136*H136</f>
        <v>7.3999999999999996E-2</v>
      </c>
      <c r="S136" s="129">
        <v>0</v>
      </c>
      <c r="T136" s="130">
        <f>S136*H136</f>
        <v>0</v>
      </c>
      <c r="AR136" s="12" t="s">
        <v>178</v>
      </c>
      <c r="AT136" s="12" t="s">
        <v>111</v>
      </c>
      <c r="AU136" s="12" t="s">
        <v>116</v>
      </c>
      <c r="AY136" s="12" t="s">
        <v>108</v>
      </c>
      <c r="BE136" s="131">
        <f>IF(N136="základná",J136,0)</f>
        <v>0</v>
      </c>
      <c r="BF136" s="131">
        <f>IF(N136="znížená",J136,0)</f>
        <v>0</v>
      </c>
      <c r="BG136" s="131">
        <f>IF(N136="zákl. prenesená",J136,0)</f>
        <v>0</v>
      </c>
      <c r="BH136" s="131">
        <f>IF(N136="zníž. prenesená",J136,0)</f>
        <v>0</v>
      </c>
      <c r="BI136" s="131">
        <f>IF(N136="nulová",J136,0)</f>
        <v>0</v>
      </c>
      <c r="BJ136" s="12" t="s">
        <v>116</v>
      </c>
      <c r="BK136" s="132">
        <f>ROUND(I136*H136,3)</f>
        <v>0</v>
      </c>
      <c r="BL136" s="12" t="s">
        <v>178</v>
      </c>
      <c r="BM136" s="12" t="s">
        <v>268</v>
      </c>
    </row>
    <row r="137" spans="2:65" s="1" customFormat="1" ht="16.5" customHeight="1">
      <c r="B137" s="122"/>
      <c r="C137" s="133" t="s">
        <v>269</v>
      </c>
      <c r="D137" s="133" t="s">
        <v>136</v>
      </c>
      <c r="E137" s="134" t="s">
        <v>294</v>
      </c>
      <c r="F137" s="135" t="s">
        <v>293</v>
      </c>
      <c r="G137" s="136" t="s">
        <v>270</v>
      </c>
      <c r="H137" s="137">
        <v>14.478</v>
      </c>
      <c r="I137" s="137"/>
      <c r="J137" s="137">
        <f>ROUND(I137*H137,3)</f>
        <v>0</v>
      </c>
      <c r="K137" s="135" t="s">
        <v>114</v>
      </c>
      <c r="L137" s="138"/>
      <c r="M137" s="139" t="s">
        <v>1</v>
      </c>
      <c r="N137" s="140" t="s">
        <v>36</v>
      </c>
      <c r="O137" s="129">
        <v>0</v>
      </c>
      <c r="P137" s="129">
        <f>O137*H137</f>
        <v>0</v>
      </c>
      <c r="Q137" s="129">
        <v>4.2000000000000002E-4</v>
      </c>
      <c r="R137" s="129">
        <f>Q137*H137</f>
        <v>6.0807600000000002E-3</v>
      </c>
      <c r="S137" s="129">
        <v>0</v>
      </c>
      <c r="T137" s="130">
        <f>S137*H137</f>
        <v>0</v>
      </c>
      <c r="AR137" s="12" t="s">
        <v>135</v>
      </c>
      <c r="AT137" s="12" t="s">
        <v>136</v>
      </c>
      <c r="AU137" s="12" t="s">
        <v>116</v>
      </c>
      <c r="AY137" s="12" t="s">
        <v>108</v>
      </c>
      <c r="BE137" s="131">
        <f>IF(N137="základná",J137,0)</f>
        <v>0</v>
      </c>
      <c r="BF137" s="131">
        <f>IF(N137="znížená",J137,0)</f>
        <v>0</v>
      </c>
      <c r="BG137" s="131">
        <f>IF(N137="zákl. prenesená",J137,0)</f>
        <v>0</v>
      </c>
      <c r="BH137" s="131">
        <f>IF(N137="zníž. prenesená",J137,0)</f>
        <v>0</v>
      </c>
      <c r="BI137" s="131">
        <f>IF(N137="nulová",J137,0)</f>
        <v>0</v>
      </c>
      <c r="BJ137" s="12" t="s">
        <v>116</v>
      </c>
      <c r="BK137" s="132">
        <f>ROUND(I137*H137,3)</f>
        <v>0</v>
      </c>
      <c r="BL137" s="12" t="s">
        <v>178</v>
      </c>
      <c r="BM137" s="12" t="s">
        <v>271</v>
      </c>
    </row>
    <row r="138" spans="2:65" s="1" customFormat="1" ht="16.5" customHeight="1">
      <c r="B138" s="122"/>
      <c r="C138" s="123" t="s">
        <v>272</v>
      </c>
      <c r="D138" s="123" t="s">
        <v>111</v>
      </c>
      <c r="E138" s="124" t="s">
        <v>273</v>
      </c>
      <c r="F138" s="125" t="s">
        <v>296</v>
      </c>
      <c r="G138" s="126" t="s">
        <v>113</v>
      </c>
      <c r="H138" s="127">
        <v>37.5</v>
      </c>
      <c r="I138" s="127"/>
      <c r="J138" s="127">
        <f>ROUND(I138*H138,3)</f>
        <v>0</v>
      </c>
      <c r="K138" s="125" t="s">
        <v>114</v>
      </c>
      <c r="L138" s="25"/>
      <c r="M138" s="45" t="s">
        <v>1</v>
      </c>
      <c r="N138" s="128" t="s">
        <v>36</v>
      </c>
      <c r="O138" s="129">
        <v>0.93305000000000005</v>
      </c>
      <c r="P138" s="129">
        <f>O138*H138</f>
        <v>34.989375000000003</v>
      </c>
      <c r="Q138" s="129">
        <v>3.1700000000000001E-3</v>
      </c>
      <c r="R138" s="129">
        <f>Q138*H138</f>
        <v>0.11887500000000001</v>
      </c>
      <c r="S138" s="129">
        <v>0</v>
      </c>
      <c r="T138" s="130">
        <f>S138*H138</f>
        <v>0</v>
      </c>
      <c r="AR138" s="12" t="s">
        <v>178</v>
      </c>
      <c r="AT138" s="12" t="s">
        <v>111</v>
      </c>
      <c r="AU138" s="12" t="s">
        <v>116</v>
      </c>
      <c r="AY138" s="12" t="s">
        <v>108</v>
      </c>
      <c r="BE138" s="131">
        <f>IF(N138="základná",J138,0)</f>
        <v>0</v>
      </c>
      <c r="BF138" s="131">
        <f>IF(N138="znížená",J138,0)</f>
        <v>0</v>
      </c>
      <c r="BG138" s="131">
        <f>IF(N138="zákl. prenesená",J138,0)</f>
        <v>0</v>
      </c>
      <c r="BH138" s="131">
        <f>IF(N138="zníž. prenesená",J138,0)</f>
        <v>0</v>
      </c>
      <c r="BI138" s="131">
        <f>IF(N138="nulová",J138,0)</f>
        <v>0</v>
      </c>
      <c r="BJ138" s="12" t="s">
        <v>116</v>
      </c>
      <c r="BK138" s="132">
        <f>ROUND(I138*H138,3)</f>
        <v>0</v>
      </c>
      <c r="BL138" s="12" t="s">
        <v>178</v>
      </c>
      <c r="BM138" s="12" t="s">
        <v>274</v>
      </c>
    </row>
    <row r="139" spans="2:65" s="1" customFormat="1" ht="16.5" customHeight="1">
      <c r="B139" s="122"/>
      <c r="C139" s="133" t="s">
        <v>275</v>
      </c>
      <c r="D139" s="133" t="s">
        <v>136</v>
      </c>
      <c r="E139" s="134" t="s">
        <v>276</v>
      </c>
      <c r="F139" s="135" t="s">
        <v>295</v>
      </c>
      <c r="G139" s="136" t="s">
        <v>113</v>
      </c>
      <c r="H139" s="137">
        <v>38.25</v>
      </c>
      <c r="I139" s="137"/>
      <c r="J139" s="137">
        <f>ROUND(I139*H139,3)</f>
        <v>0</v>
      </c>
      <c r="K139" s="135" t="s">
        <v>114</v>
      </c>
      <c r="L139" s="138"/>
      <c r="M139" s="139" t="s">
        <v>1</v>
      </c>
      <c r="N139" s="140" t="s">
        <v>36</v>
      </c>
      <c r="O139" s="129">
        <v>0</v>
      </c>
      <c r="P139" s="129">
        <f>O139*H139</f>
        <v>0</v>
      </c>
      <c r="Q139" s="129">
        <v>2.46E-2</v>
      </c>
      <c r="R139" s="129">
        <f>Q139*H139</f>
        <v>0.94095000000000006</v>
      </c>
      <c r="S139" s="129">
        <v>0</v>
      </c>
      <c r="T139" s="130">
        <f>S139*H139</f>
        <v>0</v>
      </c>
      <c r="AR139" s="12" t="s">
        <v>135</v>
      </c>
      <c r="AT139" s="12" t="s">
        <v>136</v>
      </c>
      <c r="AU139" s="12" t="s">
        <v>116</v>
      </c>
      <c r="AY139" s="12" t="s">
        <v>108</v>
      </c>
      <c r="BE139" s="131">
        <f>IF(N139="základná",J139,0)</f>
        <v>0</v>
      </c>
      <c r="BF139" s="131">
        <f>IF(N139="znížená",J139,0)</f>
        <v>0</v>
      </c>
      <c r="BG139" s="131">
        <f>IF(N139="zákl. prenesená",J139,0)</f>
        <v>0</v>
      </c>
      <c r="BH139" s="131">
        <f>IF(N139="zníž. prenesená",J139,0)</f>
        <v>0</v>
      </c>
      <c r="BI139" s="131">
        <f>IF(N139="nulová",J139,0)</f>
        <v>0</v>
      </c>
      <c r="BJ139" s="12" t="s">
        <v>116</v>
      </c>
      <c r="BK139" s="132">
        <f>ROUND(I139*H139,3)</f>
        <v>0</v>
      </c>
      <c r="BL139" s="12" t="s">
        <v>178</v>
      </c>
      <c r="BM139" s="12" t="s">
        <v>277</v>
      </c>
    </row>
    <row r="140" spans="2:65" s="1" customFormat="1" ht="16.5" customHeight="1">
      <c r="B140" s="122"/>
      <c r="C140" s="123" t="s">
        <v>278</v>
      </c>
      <c r="D140" s="123" t="s">
        <v>111</v>
      </c>
      <c r="E140" s="124" t="s">
        <v>279</v>
      </c>
      <c r="F140" s="125" t="s">
        <v>280</v>
      </c>
      <c r="G140" s="126" t="s">
        <v>139</v>
      </c>
      <c r="H140" s="127">
        <v>1.1399999999999999</v>
      </c>
      <c r="I140" s="127"/>
      <c r="J140" s="127">
        <f>ROUND(I140*H140,3)</f>
        <v>0</v>
      </c>
      <c r="K140" s="125" t="s">
        <v>114</v>
      </c>
      <c r="L140" s="25"/>
      <c r="M140" s="141" t="s">
        <v>1</v>
      </c>
      <c r="N140" s="142" t="s">
        <v>36</v>
      </c>
      <c r="O140" s="143">
        <v>1.6020000000000001</v>
      </c>
      <c r="P140" s="143">
        <f>O140*H140</f>
        <v>1.8262799999999999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AR140" s="12" t="s">
        <v>178</v>
      </c>
      <c r="AT140" s="12" t="s">
        <v>111</v>
      </c>
      <c r="AU140" s="12" t="s">
        <v>116</v>
      </c>
      <c r="AY140" s="12" t="s">
        <v>108</v>
      </c>
      <c r="BE140" s="131">
        <f>IF(N140="základná",J140,0)</f>
        <v>0</v>
      </c>
      <c r="BF140" s="131">
        <f>IF(N140="znížená",J140,0)</f>
        <v>0</v>
      </c>
      <c r="BG140" s="131">
        <f>IF(N140="zákl. prenesená",J140,0)</f>
        <v>0</v>
      </c>
      <c r="BH140" s="131">
        <f>IF(N140="zníž. prenesená",J140,0)</f>
        <v>0</v>
      </c>
      <c r="BI140" s="131">
        <f>IF(N140="nulová",J140,0)</f>
        <v>0</v>
      </c>
      <c r="BJ140" s="12" t="s">
        <v>116</v>
      </c>
      <c r="BK140" s="132">
        <f>ROUND(I140*H140,3)</f>
        <v>0</v>
      </c>
      <c r="BL140" s="12" t="s">
        <v>178</v>
      </c>
      <c r="BM140" s="12" t="s">
        <v>281</v>
      </c>
    </row>
    <row r="141" spans="2:65" s="1" customFormat="1" ht="6.95" customHeight="1">
      <c r="B141" s="35"/>
      <c r="C141" s="36"/>
      <c r="D141" s="36"/>
      <c r="E141" s="36"/>
      <c r="F141" s="36"/>
      <c r="G141" s="36"/>
      <c r="H141" s="36"/>
      <c r="I141" s="36"/>
      <c r="J141" s="36"/>
      <c r="K141" s="36"/>
      <c r="L141" s="25"/>
    </row>
  </sheetData>
  <autoFilter ref="C88:K140"/>
  <mergeCells count="6">
    <mergeCell ref="E81:H81"/>
    <mergeCell ref="L2:V2"/>
    <mergeCell ref="E7:H7"/>
    <mergeCell ref="E16:H16"/>
    <mergeCell ref="E25:H25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79 - Opravy zatečený a zv...</vt:lpstr>
      <vt:lpstr>'79 - Opravy zatečený a zv...'!Názvy_tlače</vt:lpstr>
      <vt:lpstr>'Rekapitulácia stavby'!Názvy_tlače</vt:lpstr>
      <vt:lpstr>'79 - Opravy zatečený a zv...'!Oblasť_tlače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KREATOR_plus\KREATOR plus</dc:creator>
  <cp:lastModifiedBy>EU</cp:lastModifiedBy>
  <dcterms:created xsi:type="dcterms:W3CDTF">2019-04-14T11:33:43Z</dcterms:created>
  <dcterms:modified xsi:type="dcterms:W3CDTF">2019-07-29T05:49:08Z</dcterms:modified>
</cp:coreProperties>
</file>