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20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list'!$A$1:$J$46</definedName>
    <definedName name="_xlnm.Print_Area" localSheetId="2">'Prehlad'!$A$1:$M$108</definedName>
    <definedName name="_xlnm.Print_Area" localSheetId="1">'Rekapitulacia'!$A$1:$F$60</definedName>
  </definedNames>
  <calcPr fullCalcOnLoad="1"/>
</workbook>
</file>

<file path=xl/sharedStrings.xml><?xml version="1.0" encoding="utf-8"?>
<sst xmlns="http://schemas.openxmlformats.org/spreadsheetml/2006/main" count="476" uniqueCount="227">
  <si>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</si>
  <si>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</si>
  <si>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</si>
  <si>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</si>
  <si>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</si>
  <si>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</si>
  <si>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</si>
  <si>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</si>
  <si>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</si>
  <si>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</si>
  <si>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</si>
  <si>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</si>
  <si>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</si>
  <si>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</si>
  <si>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</si>
  <si>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</si>
  <si>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</si>
  <si>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</si>
  <si>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</si>
  <si>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</si>
  <si>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</si>
  <si>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</si>
  <si>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</si>
  <si>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</si>
  <si>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</si>
  <si>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</si>
  <si>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</si>
  <si>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</si>
  <si>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</si>
  <si>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</si>
  <si>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</si>
  <si>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</si>
  <si>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</si>
  <si>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</si>
  <si>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</si>
  <si>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</si>
  <si>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</si>
  <si>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</si>
  <si>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</si>
  <si>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</si>
  <si>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</si>
  <si>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</si>
  <si>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</si>
  <si>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</si>
  <si>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</si>
  <si>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</si>
  <si>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</si>
  <si>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</si>
  <si>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</si>
  <si>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</si>
  <si>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</si>
  <si>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</si>
  <si>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</si>
  <si>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</si>
  <si>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</si>
  <si>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</si>
  <si>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</si>
  <si>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</si>
  <si>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</si>
  <si>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</si>
  <si>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</si>
  <si>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</si>
  <si>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</si>
  <si>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</si>
  <si>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</si>
  <si>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</si>
  <si>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</si>
  <si>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</si>
  <si>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</si>
  <si>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</si>
  <si>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</si>
  <si>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</si>
  <si>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</si>
  <si>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</si>
  <si>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</si>
  <si>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</si>
  <si>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</si>
  <si>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</si>
  <si>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</si>
  <si>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</si>
  <si>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</si>
  <si>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</si>
  <si>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</si>
  <si>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</si>
  <si>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</si>
  <si>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</si>
  <si>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</si>
  <si>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</si>
  <si>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</si>
  <si>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</si>
  <si>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</si>
  <si>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</si>
  <si>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</si>
  <si>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</si>
  <si>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</si>
  <si>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JKSO : </t>
  </si>
  <si>
    <t>EUR</t>
  </si>
  <si>
    <t>Objekt : Zdravotechnika</t>
  </si>
  <si>
    <t>JKSO :</t>
  </si>
  <si>
    <t>Kolumber Peter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</si>
  <si>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</si>
  <si>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</si>
  <si>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</si>
  <si>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</si>
  <si>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</si>
  <si>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</si>
  <si>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</si>
  <si>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</si>
  <si>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</si>
  <si>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</si>
  <si>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</si>
  <si>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</si>
  <si>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</si>
  <si>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</si>
  <si>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</si>
  <si>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</si>
  <si>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INÉ</t>
  </si>
  <si>
    <t xml:space="preserve">m       </t>
  </si>
  <si>
    <t xml:space="preserve">                    </t>
  </si>
  <si>
    <t xml:space="preserve">PRÁCE A DODÁVKY INÉ  spolu: </t>
  </si>
  <si>
    <t>721 - Vnútorná kanalizácia</t>
  </si>
  <si>
    <t xml:space="preserve">Potrubie kanal. z PVC-U rúr hrdlových odpadné D 50x1,8                                                                  </t>
  </si>
  <si>
    <t>I</t>
  </si>
  <si>
    <t>45.33.20</t>
  </si>
  <si>
    <t xml:space="preserve">Presun hmôt pre vnút. kanalizáciu v objektoch výšky do 6 m                                                              </t>
  </si>
  <si>
    <t xml:space="preserve">t       </t>
  </si>
  <si>
    <t>45.33.30</t>
  </si>
  <si>
    <t xml:space="preserve">721 - Vnútorná kanalizácia  spolu: </t>
  </si>
  <si>
    <t>725 - Zariaďovacie predmety</t>
  </si>
  <si>
    <t xml:space="preserve">súbor   </t>
  </si>
  <si>
    <t xml:space="preserve">Presun hmôt pre zariaď. predmety v objektoch výšky do 6 m                                                               </t>
  </si>
  <si>
    <t xml:space="preserve">725 - Zariaďovacie predmety  spolu: </t>
  </si>
  <si>
    <t xml:space="preserve">PRÁCE A DODÁVKY PSV  spolu: </t>
  </si>
  <si>
    <t>Za rozpočet celkom</t>
  </si>
  <si>
    <t>Potrubie</t>
  </si>
  <si>
    <t>m</t>
  </si>
  <si>
    <t>Pipelife - HT potrubie (vnútorná inštalácia)</t>
  </si>
  <si>
    <t>DN50</t>
  </si>
  <si>
    <t>DN110</t>
  </si>
  <si>
    <t>Tvarovky</t>
  </si>
  <si>
    <t>ks</t>
  </si>
  <si>
    <t>Pipelife (vnút. Inštalácia)</t>
  </si>
  <si>
    <t>Príslušenstvo</t>
  </si>
  <si>
    <t xml:space="preserve">Hutterer lechner </t>
  </si>
  <si>
    <t>Mazivo tuba 250g</t>
  </si>
  <si>
    <t>Vodovod</t>
  </si>
  <si>
    <t>Armatúry</t>
  </si>
  <si>
    <t>Rohový ventil DN15 - 3/8"</t>
  </si>
  <si>
    <t>Zariaďovacie predmety</t>
  </si>
  <si>
    <t>Hansgrohe</t>
  </si>
  <si>
    <t xml:space="preserve">Tlakové skúšky vodov. potrubia závitového do DN 50                              </t>
  </si>
  <si>
    <t xml:space="preserve">Preplachovanie a dezinfekcia vodov. potrubia do DN 80                           </t>
  </si>
  <si>
    <t xml:space="preserve">Presun hmôt pre vnút. vodovod v objektoch výšky do 12 m                         </t>
  </si>
  <si>
    <t xml:space="preserve">%       </t>
  </si>
  <si>
    <t xml:space="preserve">Ochrana potrubia izoláciou Tubolit DN 20                                        </t>
  </si>
  <si>
    <t>Vodovodné potrubie - montáž vr.fitingov</t>
  </si>
  <si>
    <t xml:space="preserve">722 - Vnútorný vodovod spolu: </t>
  </si>
  <si>
    <t xml:space="preserve">722 - Vnútorný vodovod </t>
  </si>
  <si>
    <t>Projektant: Kolumber Peter</t>
  </si>
  <si>
    <t>Kolumber Peter, Ing.</t>
  </si>
  <si>
    <t>Partizánska 700/49, Poprad 05801</t>
  </si>
  <si>
    <t>Vnútorný vodovod</t>
  </si>
  <si>
    <t>27.44.26</t>
  </si>
  <si>
    <t xml:space="preserve">3 274426            </t>
  </si>
  <si>
    <t>25.21.41</t>
  </si>
  <si>
    <t>Armacell</t>
  </si>
  <si>
    <t>Izolácia TUBOLIT DG 13/28</t>
  </si>
  <si>
    <t>Izolácia TUBOLIT DG 13/22</t>
  </si>
  <si>
    <t>Potrubia + fitingy</t>
  </si>
  <si>
    <t>WC sedátko - Pro</t>
  </si>
  <si>
    <t>Skúška tesnosti kanalizácie</t>
  </si>
  <si>
    <t>45.33.11</t>
  </si>
  <si>
    <t>PRÁCE A DODÁVKY</t>
  </si>
  <si>
    <t xml:space="preserve">Kolumber Peter                    </t>
  </si>
  <si>
    <t>Dátum:</t>
  </si>
  <si>
    <t>Odbočka 110/110/87° - HTEA</t>
  </si>
  <si>
    <t>25.21.22</t>
  </si>
  <si>
    <t>Odbočka 110/50/87° - HTEA</t>
  </si>
  <si>
    <t>Redukcia 110/50 - HTR</t>
  </si>
  <si>
    <t>Izolácia TUBOLIT DG 13/35</t>
  </si>
  <si>
    <t>Kanalizácia (splašková + dažďová)</t>
  </si>
  <si>
    <t>Násuvné objímky PX 32</t>
  </si>
  <si>
    <t>Násuvné objímky PX 25</t>
  </si>
  <si>
    <t>Násuvné objímky PX 20</t>
  </si>
  <si>
    <t>Ochranná páska Rautitan</t>
  </si>
  <si>
    <t>T kus Rautitan PX 20</t>
  </si>
  <si>
    <t>Koleno PX 90° - 20</t>
  </si>
  <si>
    <t>Koleno PX 90° - 32</t>
  </si>
  <si>
    <t>Prechod s prevlečnou maticou Rautitan 32 - 1"</t>
  </si>
  <si>
    <t>Prechod s prevlečnou maticou Rautitan 20 - 1/2"</t>
  </si>
  <si>
    <t>Nástenné koleno dlhé s vnútorným závitom Rautitan 20 - 1/2"</t>
  </si>
  <si>
    <t>Držiak 0 75/150 dlhý</t>
  </si>
  <si>
    <t>Rehau s.r.o.</t>
  </si>
  <si>
    <t>Rautitan Flex - 20x2,8</t>
  </si>
  <si>
    <t>Rautitan Flex - 25x3,5</t>
  </si>
  <si>
    <t>Rautitan Flex - 32x4,4</t>
  </si>
  <si>
    <t>Umývatko 460*300mm - s 1 otv. pre batériu, s prepadom</t>
  </si>
  <si>
    <t>Bratislava</t>
  </si>
  <si>
    <t>Stavba : Stavebné úpravy hygienických zariadení - EUvBA - typ "F"</t>
  </si>
  <si>
    <t>Odbočka 110/110/110/87° - HTEA</t>
  </si>
  <si>
    <t>Koleno 110/45° - HTB</t>
  </si>
  <si>
    <t>Umývadlový zápachový uzáver HL 132/40</t>
  </si>
  <si>
    <t>Podlahový vpust HL 80.1 DN50</t>
  </si>
  <si>
    <t>T kus Rautitan PX 32</t>
  </si>
  <si>
    <t>T kus Rautitan PX 20-25-20</t>
  </si>
  <si>
    <t>Prechod s vonkajším závitom Rautitan RX 32 - 3/4"</t>
  </si>
  <si>
    <t>Prechod s vonkajším závitom Rautitan RX 25 - 1/2"</t>
  </si>
  <si>
    <t>Prechod s vonkajším závitom Rautitan RX 20 - 1/2"</t>
  </si>
  <si>
    <t>Pipelife s.r.o.</t>
  </si>
  <si>
    <t>Ukončovacia zátka 1/2" červená</t>
  </si>
  <si>
    <t>Ukončovacia zátka 1/2" modrá</t>
  </si>
  <si>
    <t>Izolácia TUBOLIT DG 20/22</t>
  </si>
  <si>
    <t>Shell</t>
  </si>
  <si>
    <t>WC kombi so zadným odpadom a upevňovacím materiálom</t>
  </si>
  <si>
    <t>Pisoár závesný, so senzorovým snímačom a zápachovým uzáverom</t>
  </si>
  <si>
    <t>Jika - Laufen</t>
  </si>
  <si>
    <t>Batéria pre umývadlo</t>
  </si>
  <si>
    <t>HACO</t>
  </si>
  <si>
    <t>Plastové dvierka - revízne 300x300mm, biele</t>
  </si>
  <si>
    <t xml:space="preserve">Zápachová uzávierka pre umývadlá                                                           </t>
  </si>
  <si>
    <t xml:space="preserve">Potrubie kanal. z PVC-U rúr hrdlových odpadné D 110                                     </t>
  </si>
  <si>
    <t xml:space="preserve">Montáž záchodovým, pisoárových a výlevkových mís                                                                                      </t>
  </si>
  <si>
    <t xml:space="preserve">Demontáž záchodových, pisoárových mís a aumývadiel                                                                                  </t>
  </si>
  <si>
    <t xml:space="preserve">Demontáž potrubí a armatúr                                                                                                            </t>
  </si>
  <si>
    <t xml:space="preserve">Montáž umývadiel                                                                                             </t>
  </si>
  <si>
    <t>Alca Plast</t>
  </si>
  <si>
    <t>Výpusť click/clack 5/4" celokovová, veľká zátka - A392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</si>
</sst>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  <numFmt numFmtId="197" formatCode="#,##0.00_ &quot;€&quot;"/>
    <numFmt numFmtId="198" formatCode="#,##0.00\ &quot;€&quot;"/>
    <numFmt numFmtId="199" formatCode="#,##0.0000"/>
    <numFmt numFmtId="200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10" fontId="4" fillId="0" borderId="54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right" vertical="center"/>
      <protection/>
    </xf>
    <xf numFmtId="0" fontId="4" fillId="0" borderId="5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59" xfId="71" applyFont="1" applyBorder="1" applyAlignment="1">
      <alignment horizontal="right" vertical="center"/>
      <protection/>
    </xf>
    <xf numFmtId="0" fontId="4" fillId="0" borderId="60" xfId="71" applyFont="1" applyBorder="1" applyAlignment="1">
      <alignment horizontal="right" vertical="center"/>
      <protection/>
    </xf>
    <xf numFmtId="3" fontId="4" fillId="0" borderId="59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0" fontId="4" fillId="0" borderId="62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63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6" fillId="0" borderId="65" xfId="71" applyFont="1" applyBorder="1" applyAlignment="1">
      <alignment horizontal="center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4" fillId="0" borderId="67" xfId="71" applyFont="1" applyBorder="1" applyAlignment="1">
      <alignment horizontal="left" vertical="center"/>
      <protection/>
    </xf>
    <xf numFmtId="182" fontId="4" fillId="0" borderId="68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right" vertical="center"/>
      <protection/>
    </xf>
    <xf numFmtId="0" fontId="4" fillId="0" borderId="69" xfId="71" applyNumberFormat="1" applyFont="1" applyBorder="1" applyAlignment="1">
      <alignment horizontal="left" vertical="center"/>
      <protection/>
    </xf>
    <xf numFmtId="10" fontId="4" fillId="0" borderId="35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0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4" xfId="71" applyNumberFormat="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6" xfId="71" applyNumberFormat="1" applyFont="1" applyBorder="1" applyAlignment="1">
      <alignment horizontal="right" vertical="center"/>
      <protection/>
    </xf>
    <xf numFmtId="3" fontId="4" fillId="0" borderId="3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7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52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4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  <xf numFmtId="14" fontId="4" fillId="0" borderId="80" xfId="71" applyNumberFormat="1" applyFont="1" applyBorder="1" applyAlignment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72" applyFont="1" applyFill="1" applyBorder="1">
      <alignment/>
      <protection/>
    </xf>
    <xf numFmtId="49" fontId="4" fillId="0" borderId="27" xfId="71" applyNumberFormat="1" applyFont="1" applyBorder="1" applyAlignment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5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/>
    </xf>
    <xf numFmtId="0" fontId="4" fillId="0" borderId="0" xfId="71" applyFont="1" applyAlignment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left" vertical="center"/>
      <protection/>
    </xf>
    <xf numFmtId="14" fontId="6" fillId="0" borderId="0" xfId="0" applyNumberFormat="1" applyFont="1" applyAlignment="1" applyProtection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Alignment="1" applyProtection="1">
      <alignment horizontal="center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normálne_Ostatné prvky" xfId="72"/>
    <cellStyle name="Percent" xfId="73"/>
    <cellStyle name="Poznámka" xfId="74"/>
    <cellStyle name="Prepojená bunka" xfId="75"/>
    <cellStyle name="TEXT" xfId="76"/>
    <cellStyle name="Text upozornění" xfId="77"/>
    <cellStyle name="TEXT1" xfId="78"/>
    <cellStyle name="Title" xfId="79"/>
    <cellStyle name="Total" xfId="80"/>
    <cellStyle name="Vstup" xfId="81"/>
    <cellStyle name="Výpočet" xfId="82"/>
    <cellStyle name="Výstup" xfId="83"/>
    <cellStyle name="Vysvetľujúci text" xfId="84"/>
    <cellStyle name="Warning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="130" zoomScaleNormal="130" zoomScalePageLayoutView="0" workbookViewId="0" topLeftCell="A1">
      <selection activeCell="F1" sqref="F1"/>
    </sheetView>
  </sheetViews>
  <sheetFormatPr defaultColWidth="9.140625" defaultRowHeight="12.75"/>
  <cols>
    <col min="1" max="1" width="0.71875" style="77" customWidth="1"/>
    <col min="2" max="2" width="3.7109375" style="77" customWidth="1"/>
    <col min="3" max="3" width="6.8515625" style="77" customWidth="1"/>
    <col min="4" max="6" width="14.00390625" style="77" customWidth="1"/>
    <col min="7" max="7" width="3.8515625" style="77" customWidth="1"/>
    <col min="8" max="8" width="17.7109375" style="77" customWidth="1"/>
    <col min="9" max="9" width="8.7109375" style="77" customWidth="1"/>
    <col min="10" max="10" width="14.00390625" style="77" customWidth="1"/>
    <col min="11" max="11" width="2.28125" style="77" customWidth="1"/>
    <col min="12" max="12" width="6.8515625" style="77" customWidth="1"/>
    <col min="13" max="13" width="9.140625" style="158" customWidth="1"/>
    <col min="14" max="23" width="9.140625" style="77" customWidth="1"/>
    <col min="24" max="24" width="5.7109375" style="77" customWidth="1"/>
    <col min="25" max="25" width="5.7109375" style="77" hidden="1" customWidth="1"/>
    <col min="26" max="26" width="6.57421875" style="77" hidden="1" customWidth="1"/>
    <col min="27" max="27" width="21.421875" style="77" hidden="1" customWidth="1"/>
    <col min="28" max="28" width="4.28125" style="77" hidden="1" customWidth="1"/>
    <col min="29" max="29" width="8.28125" style="77" hidden="1" customWidth="1"/>
    <col min="30" max="30" width="8.7109375" style="77" hidden="1" customWidth="1"/>
    <col min="31" max="31" width="0" style="77" hidden="1" customWidth="1"/>
    <col min="32" max="16384" width="9.140625" style="77" customWidth="1"/>
  </cols>
  <sheetData>
    <row r="1" spans="2:30" ht="28.5" customHeight="1" thickBot="1">
      <c r="B1" s="78"/>
      <c r="C1" s="78"/>
      <c r="D1" s="78"/>
      <c r="F1" s="103" t="str">
        <f>CONCATENATE(AA2," ",AB2," ",AC2," ",AD2)</f>
        <v>Krycí list rozpočtu v EUR  </v>
      </c>
      <c r="G1" s="78"/>
      <c r="H1" s="78"/>
      <c r="I1" s="78"/>
      <c r="J1" s="78"/>
      <c r="Z1" s="100" t="s">
        <v>4</v>
      </c>
      <c r="AA1" s="100" t="s">
        <v>5</v>
      </c>
      <c r="AB1" s="100" t="s">
        <v>6</v>
      </c>
      <c r="AC1" s="100" t="s">
        <v>7</v>
      </c>
      <c r="AD1" s="100" t="s">
        <v>8</v>
      </c>
    </row>
    <row r="2" spans="2:30" ht="18" customHeight="1" thickTop="1">
      <c r="B2" s="19"/>
      <c r="C2" s="20" t="s">
        <v>198</v>
      </c>
      <c r="D2" s="20"/>
      <c r="E2" s="20"/>
      <c r="F2" s="20"/>
      <c r="G2" s="21" t="s">
        <v>9</v>
      </c>
      <c r="H2" s="162" t="s">
        <v>197</v>
      </c>
      <c r="I2" s="162"/>
      <c r="J2" s="163"/>
      <c r="Z2" s="100" t="s">
        <v>10</v>
      </c>
      <c r="AA2" s="101" t="s">
        <v>11</v>
      </c>
      <c r="AB2" s="101" t="s">
        <v>96</v>
      </c>
      <c r="AC2" s="101"/>
      <c r="AD2" s="102"/>
    </row>
    <row r="3" spans="2:30" ht="18" customHeight="1">
      <c r="B3" s="23"/>
      <c r="C3" s="24" t="s">
        <v>97</v>
      </c>
      <c r="D3" s="24"/>
      <c r="E3" s="24"/>
      <c r="F3" s="24"/>
      <c r="G3" s="25" t="s">
        <v>98</v>
      </c>
      <c r="H3" s="24"/>
      <c r="I3" s="24"/>
      <c r="J3" s="26"/>
      <c r="Z3" s="100" t="s">
        <v>13</v>
      </c>
      <c r="AA3" s="101" t="s">
        <v>14</v>
      </c>
      <c r="AB3" s="101" t="s">
        <v>12</v>
      </c>
      <c r="AC3" s="101" t="s">
        <v>15</v>
      </c>
      <c r="AD3" s="102" t="s">
        <v>16</v>
      </c>
    </row>
    <row r="4" spans="2:30" ht="18" customHeight="1">
      <c r="B4" s="27"/>
      <c r="C4" s="28"/>
      <c r="D4" s="28"/>
      <c r="E4" s="28"/>
      <c r="F4" s="28"/>
      <c r="G4" s="29"/>
      <c r="H4" s="28"/>
      <c r="I4" s="28"/>
      <c r="J4" s="30"/>
      <c r="Z4" s="100" t="s">
        <v>17</v>
      </c>
      <c r="AA4" s="101" t="s">
        <v>18</v>
      </c>
      <c r="AB4" s="101" t="s">
        <v>12</v>
      </c>
      <c r="AC4" s="101"/>
      <c r="AD4" s="102"/>
    </row>
    <row r="5" spans="2:30" ht="18" customHeight="1" thickBot="1">
      <c r="B5" s="31"/>
      <c r="C5" s="33" t="s">
        <v>19</v>
      </c>
      <c r="D5" s="33"/>
      <c r="E5" s="33" t="s">
        <v>20</v>
      </c>
      <c r="F5" s="32"/>
      <c r="G5" s="32" t="s">
        <v>21</v>
      </c>
      <c r="H5" s="33" t="s">
        <v>99</v>
      </c>
      <c r="I5" s="32" t="s">
        <v>22</v>
      </c>
      <c r="J5" s="133">
        <v>43346</v>
      </c>
      <c r="Z5" s="100" t="s">
        <v>23</v>
      </c>
      <c r="AA5" s="101" t="s">
        <v>14</v>
      </c>
      <c r="AB5" s="101" t="s">
        <v>12</v>
      </c>
      <c r="AC5" s="101" t="s">
        <v>15</v>
      </c>
      <c r="AD5" s="102" t="s">
        <v>16</v>
      </c>
    </row>
    <row r="6" spans="2:10" ht="18" customHeight="1" thickTop="1">
      <c r="B6" s="19"/>
      <c r="C6" s="20" t="s">
        <v>1</v>
      </c>
      <c r="D6" s="20"/>
      <c r="E6" s="20"/>
      <c r="F6" s="20"/>
      <c r="G6" s="20" t="s">
        <v>24</v>
      </c>
      <c r="H6" s="20"/>
      <c r="I6" s="20"/>
      <c r="J6" s="22"/>
    </row>
    <row r="7" spans="2:10" ht="18" customHeight="1">
      <c r="B7" s="34"/>
      <c r="C7" s="35"/>
      <c r="D7" s="36"/>
      <c r="E7" s="36"/>
      <c r="F7" s="36"/>
      <c r="G7" s="36" t="s">
        <v>25</v>
      </c>
      <c r="H7" s="36"/>
      <c r="I7" s="36"/>
      <c r="J7" s="37"/>
    </row>
    <row r="8" spans="2:10" ht="18" customHeight="1">
      <c r="B8" s="23"/>
      <c r="C8" s="24" t="s">
        <v>0</v>
      </c>
      <c r="D8" s="24"/>
      <c r="E8" s="24"/>
      <c r="F8" s="24"/>
      <c r="G8" s="24" t="s">
        <v>24</v>
      </c>
      <c r="H8" s="24"/>
      <c r="I8" s="24"/>
      <c r="J8" s="26"/>
    </row>
    <row r="9" spans="2:10" ht="18" customHeight="1">
      <c r="B9" s="27"/>
      <c r="C9" s="29"/>
      <c r="D9" s="28" t="s">
        <v>100</v>
      </c>
      <c r="E9" s="28"/>
      <c r="F9" s="28"/>
      <c r="G9" s="36" t="s">
        <v>25</v>
      </c>
      <c r="H9" s="28"/>
      <c r="I9" s="28"/>
      <c r="J9" s="30"/>
    </row>
    <row r="10" spans="2:10" ht="18" customHeight="1">
      <c r="B10" s="23"/>
      <c r="C10" s="24" t="s">
        <v>26</v>
      </c>
      <c r="D10" s="140" t="s">
        <v>159</v>
      </c>
      <c r="E10" s="24"/>
      <c r="F10" s="24"/>
      <c r="G10" s="24" t="s">
        <v>24</v>
      </c>
      <c r="H10" s="24">
        <v>44412118</v>
      </c>
      <c r="I10" s="24"/>
      <c r="J10" s="26"/>
    </row>
    <row r="11" spans="2:10" ht="18" customHeight="1" thickBot="1">
      <c r="B11" s="38"/>
      <c r="C11" s="39"/>
      <c r="D11" s="39" t="s">
        <v>160</v>
      </c>
      <c r="E11" s="39"/>
      <c r="F11" s="39"/>
      <c r="G11" s="39" t="s">
        <v>25</v>
      </c>
      <c r="H11" s="39">
        <v>1080213321</v>
      </c>
      <c r="I11" s="39"/>
      <c r="J11" s="40"/>
    </row>
    <row r="12" spans="2:10" ht="18" customHeight="1" thickTop="1">
      <c r="B12" s="89">
        <v>1</v>
      </c>
      <c r="C12" s="20" t="s">
        <v>101</v>
      </c>
      <c r="D12" s="20"/>
      <c r="E12" s="20"/>
      <c r="F12" s="106">
        <f>IF(B12&lt;&gt;0,ROUND($J$31/B12,0),0)</f>
        <v>0</v>
      </c>
      <c r="G12" s="21">
        <v>1</v>
      </c>
      <c r="H12" s="20" t="s">
        <v>104</v>
      </c>
      <c r="I12" s="20"/>
      <c r="J12" s="109">
        <f>IF(G12&lt;&gt;0,ROUND($J$31/G12,0),0)</f>
        <v>0</v>
      </c>
    </row>
    <row r="13" spans="2:10" ht="18" customHeight="1">
      <c r="B13" s="90">
        <v>1</v>
      </c>
      <c r="C13" s="36" t="s">
        <v>102</v>
      </c>
      <c r="D13" s="36"/>
      <c r="E13" s="36"/>
      <c r="F13" s="107">
        <f>IF(B13&lt;&gt;0,ROUND($J$31/B13,0),0)</f>
        <v>0</v>
      </c>
      <c r="G13" s="35"/>
      <c r="H13" s="36"/>
      <c r="I13" s="36"/>
      <c r="J13" s="110">
        <f>IF(G13&lt;&gt;0,ROUND($J$31/G13,0),0)</f>
        <v>0</v>
      </c>
    </row>
    <row r="14" spans="2:10" ht="18" customHeight="1" thickBot="1">
      <c r="B14" s="91">
        <v>1</v>
      </c>
      <c r="C14" s="39" t="s">
        <v>103</v>
      </c>
      <c r="D14" s="39"/>
      <c r="E14" s="39"/>
      <c r="F14" s="108">
        <f>IF(B14&lt;&gt;0,ROUND($J$31/B14,0),0)</f>
        <v>0</v>
      </c>
      <c r="G14" s="92"/>
      <c r="H14" s="39"/>
      <c r="I14" s="39"/>
      <c r="J14" s="111">
        <f>IF(G14&lt;&gt;0,ROUND($J$31/G14,0),0)</f>
        <v>0</v>
      </c>
    </row>
    <row r="15" spans="2:10" ht="18" customHeight="1" thickTop="1">
      <c r="B15" s="80" t="s">
        <v>27</v>
      </c>
      <c r="C15" s="42" t="s">
        <v>28</v>
      </c>
      <c r="D15" s="43" t="s">
        <v>29</v>
      </c>
      <c r="E15" s="43" t="s">
        <v>30</v>
      </c>
      <c r="F15" s="44" t="s">
        <v>31</v>
      </c>
      <c r="G15" s="80" t="s">
        <v>32</v>
      </c>
      <c r="H15" s="45" t="s">
        <v>33</v>
      </c>
      <c r="I15" s="46"/>
      <c r="J15" s="47"/>
    </row>
    <row r="16" spans="2:10" ht="18" customHeight="1">
      <c r="B16" s="48">
        <v>1</v>
      </c>
      <c r="C16" s="49" t="s">
        <v>34</v>
      </c>
      <c r="D16" s="119"/>
      <c r="E16" s="119"/>
      <c r="F16" s="120">
        <f>D16+E16</f>
        <v>0</v>
      </c>
      <c r="G16" s="48">
        <v>6</v>
      </c>
      <c r="H16" s="50" t="s">
        <v>105</v>
      </c>
      <c r="I16" s="85"/>
      <c r="J16" s="120">
        <v>0</v>
      </c>
    </row>
    <row r="17" spans="2:10" ht="18" customHeight="1">
      <c r="B17" s="51">
        <v>2</v>
      </c>
      <c r="C17" s="52" t="s">
        <v>35</v>
      </c>
      <c r="D17" s="121">
        <f>Prehlad!F106</f>
        <v>0</v>
      </c>
      <c r="E17" s="121">
        <f>Prehlad!G82</f>
        <v>0</v>
      </c>
      <c r="F17" s="120">
        <f>D17+E17</f>
        <v>0</v>
      </c>
      <c r="G17" s="51">
        <v>7</v>
      </c>
      <c r="H17" s="53" t="s">
        <v>106</v>
      </c>
      <c r="I17" s="24"/>
      <c r="J17" s="122">
        <v>0</v>
      </c>
    </row>
    <row r="18" spans="2:10" ht="18" customHeight="1">
      <c r="B18" s="51">
        <v>3</v>
      </c>
      <c r="C18" s="52" t="s">
        <v>36</v>
      </c>
      <c r="D18" s="121"/>
      <c r="E18" s="121"/>
      <c r="F18" s="120">
        <f>D18+E18</f>
        <v>0</v>
      </c>
      <c r="G18" s="51">
        <v>8</v>
      </c>
      <c r="H18" s="53" t="s">
        <v>107</v>
      </c>
      <c r="I18" s="24"/>
      <c r="J18" s="122">
        <v>0</v>
      </c>
    </row>
    <row r="19" spans="2:10" ht="18" customHeight="1" thickBot="1">
      <c r="B19" s="51">
        <v>4</v>
      </c>
      <c r="C19" s="52" t="s">
        <v>37</v>
      </c>
      <c r="D19" s="121">
        <f>Prehlad!F82</f>
        <v>0</v>
      </c>
      <c r="E19" s="121"/>
      <c r="F19" s="123">
        <f>D19+E19</f>
        <v>0</v>
      </c>
      <c r="G19" s="51">
        <v>9</v>
      </c>
      <c r="H19" s="53" t="s">
        <v>2</v>
      </c>
      <c r="I19" s="24"/>
      <c r="J19" s="122">
        <v>0</v>
      </c>
    </row>
    <row r="20" spans="2:10" ht="18" customHeight="1" thickBot="1">
      <c r="B20" s="54">
        <v>5</v>
      </c>
      <c r="C20" s="55" t="s">
        <v>38</v>
      </c>
      <c r="D20" s="124">
        <f>SUM(D16:D19)</f>
        <v>0</v>
      </c>
      <c r="E20" s="125">
        <f>SUM(E16:E19)</f>
        <v>0</v>
      </c>
      <c r="F20" s="126">
        <f>SUM(F16:F19)</f>
        <v>0</v>
      </c>
      <c r="G20" s="56">
        <v>10</v>
      </c>
      <c r="I20" s="84" t="s">
        <v>39</v>
      </c>
      <c r="J20" s="126">
        <f>SUM(J16:J19)</f>
        <v>0</v>
      </c>
    </row>
    <row r="21" spans="2:10" ht="18" customHeight="1" thickTop="1">
      <c r="B21" s="80" t="s">
        <v>40</v>
      </c>
      <c r="C21" s="79"/>
      <c r="D21" s="46" t="s">
        <v>41</v>
      </c>
      <c r="E21" s="46"/>
      <c r="F21" s="47"/>
      <c r="G21" s="80" t="s">
        <v>42</v>
      </c>
      <c r="H21" s="45" t="s">
        <v>43</v>
      </c>
      <c r="I21" s="46"/>
      <c r="J21" s="47"/>
    </row>
    <row r="22" spans="2:10" ht="18" customHeight="1">
      <c r="B22" s="48">
        <v>11</v>
      </c>
      <c r="C22" s="50" t="s">
        <v>108</v>
      </c>
      <c r="D22" s="86" t="s">
        <v>2</v>
      </c>
      <c r="E22" s="88">
        <v>0</v>
      </c>
      <c r="F22" s="120">
        <v>0</v>
      </c>
      <c r="G22" s="51">
        <v>16</v>
      </c>
      <c r="H22" s="53" t="s">
        <v>44</v>
      </c>
      <c r="I22" s="57"/>
      <c r="J22" s="122">
        <v>0</v>
      </c>
    </row>
    <row r="23" spans="2:10" ht="18" customHeight="1">
      <c r="B23" s="51">
        <v>12</v>
      </c>
      <c r="C23" s="53" t="s">
        <v>109</v>
      </c>
      <c r="D23" s="87"/>
      <c r="E23" s="58">
        <v>0</v>
      </c>
      <c r="F23" s="122">
        <v>0</v>
      </c>
      <c r="G23" s="51">
        <v>17</v>
      </c>
      <c r="H23" s="53" t="s">
        <v>111</v>
      </c>
      <c r="I23" s="57"/>
      <c r="J23" s="122">
        <v>0</v>
      </c>
    </row>
    <row r="24" spans="2:10" ht="18" customHeight="1">
      <c r="B24" s="51">
        <v>13</v>
      </c>
      <c r="C24" s="53" t="s">
        <v>110</v>
      </c>
      <c r="D24" s="87"/>
      <c r="E24" s="58">
        <v>0</v>
      </c>
      <c r="F24" s="122">
        <v>0</v>
      </c>
      <c r="G24" s="51">
        <v>18</v>
      </c>
      <c r="H24" s="53" t="s">
        <v>112</v>
      </c>
      <c r="I24" s="57"/>
      <c r="J24" s="122">
        <v>0</v>
      </c>
    </row>
    <row r="25" spans="2:10" ht="18" customHeight="1" thickBot="1">
      <c r="B25" s="51">
        <v>14</v>
      </c>
      <c r="C25" s="53" t="s">
        <v>2</v>
      </c>
      <c r="D25" s="87"/>
      <c r="E25" s="58">
        <v>0</v>
      </c>
      <c r="F25" s="122">
        <v>0</v>
      </c>
      <c r="G25" s="51">
        <v>19</v>
      </c>
      <c r="H25" s="53" t="s">
        <v>2</v>
      </c>
      <c r="I25" s="57"/>
      <c r="J25" s="122">
        <v>0</v>
      </c>
    </row>
    <row r="26" spans="2:10" ht="18" customHeight="1" thickBot="1">
      <c r="B26" s="54">
        <v>15</v>
      </c>
      <c r="C26" s="59"/>
      <c r="D26" s="60"/>
      <c r="E26" s="60" t="s">
        <v>45</v>
      </c>
      <c r="F26" s="126">
        <f>SUM(F22:F25)</f>
        <v>0</v>
      </c>
      <c r="G26" s="54">
        <v>20</v>
      </c>
      <c r="H26" s="59"/>
      <c r="I26" s="60" t="s">
        <v>46</v>
      </c>
      <c r="J26" s="126">
        <f>SUM(J22:J25)</f>
        <v>0</v>
      </c>
    </row>
    <row r="27" spans="2:10" ht="18" customHeight="1" thickTop="1">
      <c r="B27" s="61"/>
      <c r="C27" s="62" t="s">
        <v>47</v>
      </c>
      <c r="D27" s="63"/>
      <c r="E27" s="64" t="s">
        <v>48</v>
      </c>
      <c r="F27" s="65"/>
      <c r="G27" s="80" t="s">
        <v>49</v>
      </c>
      <c r="H27" s="45" t="s">
        <v>50</v>
      </c>
      <c r="I27" s="46"/>
      <c r="J27" s="47"/>
    </row>
    <row r="28" spans="2:10" ht="18" customHeight="1">
      <c r="B28" s="66"/>
      <c r="C28" s="67"/>
      <c r="D28" s="68"/>
      <c r="E28" s="69"/>
      <c r="F28" s="65"/>
      <c r="G28" s="48">
        <v>21</v>
      </c>
      <c r="H28" s="50"/>
      <c r="I28" s="70" t="s">
        <v>51</v>
      </c>
      <c r="J28" s="120">
        <f>ROUND(F20,2)+J20+F26+J26</f>
        <v>0</v>
      </c>
    </row>
    <row r="29" spans="2:10" ht="18" customHeight="1">
      <c r="B29" s="66"/>
      <c r="C29" s="68" t="s">
        <v>52</v>
      </c>
      <c r="D29" s="68"/>
      <c r="E29" s="71"/>
      <c r="F29" s="65"/>
      <c r="G29" s="51">
        <v>22</v>
      </c>
      <c r="H29" s="53" t="s">
        <v>113</v>
      </c>
      <c r="I29" s="127">
        <f>J28-I30</f>
        <v>0</v>
      </c>
      <c r="J29" s="122">
        <f>ROUND((I29*20)/100,2)</f>
        <v>0</v>
      </c>
    </row>
    <row r="30" spans="2:10" ht="18" customHeight="1" thickBot="1">
      <c r="B30" s="23"/>
      <c r="C30" s="24" t="s">
        <v>53</v>
      </c>
      <c r="D30" s="24"/>
      <c r="E30" s="71"/>
      <c r="F30" s="65"/>
      <c r="G30" s="51">
        <v>23</v>
      </c>
      <c r="H30" s="53" t="s">
        <v>114</v>
      </c>
      <c r="I30" s="127">
        <f>SUMIF(Prehlad!M21:M10007,0,Prehlad!H21:H10007)</f>
        <v>0</v>
      </c>
      <c r="J30" s="122">
        <f>ROUND((I30*0)/100,1)</f>
        <v>0</v>
      </c>
    </row>
    <row r="31" spans="2:10" ht="18" customHeight="1" thickBot="1">
      <c r="B31" s="66"/>
      <c r="C31" s="68"/>
      <c r="D31" s="68"/>
      <c r="E31" s="71"/>
      <c r="F31" s="65"/>
      <c r="G31" s="54">
        <v>24</v>
      </c>
      <c r="H31" s="59"/>
      <c r="I31" s="60" t="s">
        <v>54</v>
      </c>
      <c r="J31" s="126">
        <f>SUM(J28:J30)</f>
        <v>0</v>
      </c>
    </row>
    <row r="32" spans="2:10" ht="18" customHeight="1" thickBot="1" thickTop="1">
      <c r="B32" s="61"/>
      <c r="C32" s="68"/>
      <c r="D32" s="65"/>
      <c r="E32" s="72"/>
      <c r="F32" s="65"/>
      <c r="G32" s="81" t="s">
        <v>55</v>
      </c>
      <c r="H32" s="82" t="s">
        <v>115</v>
      </c>
      <c r="I32" s="41"/>
      <c r="J32" s="83">
        <v>0</v>
      </c>
    </row>
    <row r="33" spans="2:10" ht="18" customHeight="1" thickTop="1">
      <c r="B33" s="73"/>
      <c r="C33" s="74"/>
      <c r="D33" s="62" t="s">
        <v>56</v>
      </c>
      <c r="E33" s="74"/>
      <c r="F33" s="74"/>
      <c r="G33" s="74"/>
      <c r="H33" s="74" t="s">
        <v>57</v>
      </c>
      <c r="I33" s="74"/>
      <c r="J33" s="75"/>
    </row>
    <row r="34" spans="2:10" ht="18" customHeight="1">
      <c r="B34" s="66"/>
      <c r="C34" s="67"/>
      <c r="D34" s="68"/>
      <c r="E34" s="68"/>
      <c r="F34" s="67"/>
      <c r="G34" s="68"/>
      <c r="H34" s="68"/>
      <c r="I34" s="68"/>
      <c r="J34" s="76"/>
    </row>
    <row r="35" spans="2:10" ht="18" customHeight="1">
      <c r="B35" s="66"/>
      <c r="C35" s="68" t="s">
        <v>52</v>
      </c>
      <c r="D35" s="68"/>
      <c r="E35" s="68"/>
      <c r="F35" s="67"/>
      <c r="G35" s="68" t="s">
        <v>52</v>
      </c>
      <c r="H35" s="68"/>
      <c r="I35" s="68"/>
      <c r="J35" s="76"/>
    </row>
    <row r="36" spans="2:10" ht="18" customHeight="1">
      <c r="B36" s="23"/>
      <c r="C36" s="24" t="s">
        <v>53</v>
      </c>
      <c r="D36" s="24"/>
      <c r="E36" s="24"/>
      <c r="F36" s="25"/>
      <c r="G36" s="24" t="s">
        <v>53</v>
      </c>
      <c r="H36" s="24"/>
      <c r="I36" s="24"/>
      <c r="J36" s="26"/>
    </row>
    <row r="37" spans="2:10" ht="18" customHeight="1">
      <c r="B37" s="66"/>
      <c r="C37" s="68" t="s">
        <v>48</v>
      </c>
      <c r="D37" s="68"/>
      <c r="E37" s="68"/>
      <c r="F37" s="67"/>
      <c r="G37" s="68" t="s">
        <v>48</v>
      </c>
      <c r="H37" s="68"/>
      <c r="I37" s="68"/>
      <c r="J37" s="76"/>
    </row>
    <row r="38" spans="2:10" ht="18" customHeight="1">
      <c r="B38" s="66"/>
      <c r="C38" s="68"/>
      <c r="D38" s="68"/>
      <c r="E38" s="68"/>
      <c r="F38" s="68"/>
      <c r="G38" s="68"/>
      <c r="H38" s="68"/>
      <c r="I38" s="68"/>
      <c r="J38" s="76"/>
    </row>
    <row r="39" spans="2:10" ht="18" customHeight="1">
      <c r="B39" s="66"/>
      <c r="C39" s="68"/>
      <c r="D39" s="68"/>
      <c r="E39" s="68"/>
      <c r="F39" s="68"/>
      <c r="G39" s="68"/>
      <c r="H39" s="68"/>
      <c r="I39" s="68"/>
      <c r="J39" s="76"/>
    </row>
    <row r="40" spans="2:10" ht="18" customHeight="1">
      <c r="B40" s="66"/>
      <c r="C40" s="68"/>
      <c r="D40" s="68"/>
      <c r="E40" s="68"/>
      <c r="F40" s="68"/>
      <c r="G40" s="68"/>
      <c r="H40" s="68"/>
      <c r="I40" s="68"/>
      <c r="J40" s="76"/>
    </row>
    <row r="41" spans="2:10" ht="18" customHeight="1" thickBot="1">
      <c r="B41" s="38"/>
      <c r="C41" s="39"/>
      <c r="D41" s="39"/>
      <c r="E41" s="39"/>
      <c r="F41" s="39"/>
      <c r="G41" s="39"/>
      <c r="H41" s="39"/>
      <c r="I41" s="39"/>
      <c r="J41" s="40"/>
    </row>
    <row r="42" ht="14.25" customHeight="1" thickTop="1"/>
    <row r="43" ht="2.25" customHeight="1"/>
  </sheetData>
  <sheetProtection/>
  <mergeCells count="1">
    <mergeCell ref="H2:J2"/>
  </mergeCells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showGridLines="0" zoomScale="145" zoomScaleNormal="145" zoomScalePageLayoutView="0" workbookViewId="0" topLeftCell="A1">
      <pane ySplit="10" topLeftCell="A11" activePane="bottomLeft" state="frozen"/>
      <selection pane="topLeft" activeCell="AH80" sqref="AH80"/>
      <selection pane="bottomLeft" activeCell="A1" sqref="A1"/>
    </sheetView>
  </sheetViews>
  <sheetFormatPr defaultColWidth="9.140625" defaultRowHeight="12.75"/>
  <cols>
    <col min="1" max="1" width="42.28125" style="1" customWidth="1"/>
    <col min="2" max="2" width="11.8515625" style="4" customWidth="1"/>
    <col min="3" max="3" width="11.421875" style="4" customWidth="1"/>
    <col min="4" max="4" width="11.57421875" style="4" customWidth="1"/>
    <col min="5" max="5" width="12.140625" style="5" customWidth="1"/>
    <col min="6" max="6" width="8.57421875" style="3" customWidth="1"/>
    <col min="7" max="7" width="0" style="3" hidden="1" customWidth="1"/>
    <col min="8" max="12" width="9.140625" style="1" customWidth="1"/>
    <col min="13" max="13" width="9.140625" style="105" customWidth="1"/>
    <col min="14" max="23" width="9.140625" style="1" customWidth="1"/>
    <col min="24" max="24" width="5.7109375" style="1" customWidth="1"/>
    <col min="25" max="25" width="5.7109375" style="1" hidden="1" customWidth="1"/>
    <col min="26" max="26" width="6.57421875" style="1" hidden="1" customWidth="1"/>
    <col min="27" max="27" width="24.28125" style="1" hidden="1" customWidth="1"/>
    <col min="28" max="28" width="4.28125" style="1" hidden="1" customWidth="1"/>
    <col min="29" max="29" width="8.28125" style="1" hidden="1" customWidth="1"/>
    <col min="30" max="30" width="8.7109375" style="1" hidden="1" customWidth="1"/>
    <col min="31" max="16384" width="9.140625" style="1" customWidth="1"/>
  </cols>
  <sheetData>
    <row r="1" spans="1:30" ht="10.5">
      <c r="A1" s="18" t="s">
        <v>58</v>
      </c>
      <c r="B1" s="1"/>
      <c r="E1" s="159" t="s">
        <v>21</v>
      </c>
      <c r="F1" s="18" t="s">
        <v>173</v>
      </c>
      <c r="G1" s="160"/>
      <c r="Z1" s="100" t="s">
        <v>4</v>
      </c>
      <c r="AA1" s="100" t="s">
        <v>5</v>
      </c>
      <c r="AB1" s="100" t="s">
        <v>6</v>
      </c>
      <c r="AC1" s="100" t="s">
        <v>7</v>
      </c>
      <c r="AD1" s="100" t="s">
        <v>8</v>
      </c>
    </row>
    <row r="2" spans="1:30" ht="10.5">
      <c r="A2" s="18" t="s">
        <v>158</v>
      </c>
      <c r="B2" s="1"/>
      <c r="E2" s="159" t="s">
        <v>95</v>
      </c>
      <c r="F2" s="18"/>
      <c r="G2" s="160"/>
      <c r="Z2" s="100" t="s">
        <v>10</v>
      </c>
      <c r="AA2" s="101" t="s">
        <v>59</v>
      </c>
      <c r="AB2" s="101" t="s">
        <v>96</v>
      </c>
      <c r="AC2" s="101"/>
      <c r="AD2" s="102"/>
    </row>
    <row r="3" spans="1:30" ht="10.5">
      <c r="A3" s="18" t="s">
        <v>60</v>
      </c>
      <c r="B3" s="1"/>
      <c r="E3" s="159" t="s">
        <v>174</v>
      </c>
      <c r="F3" s="164">
        <f>'Kryci list'!J5</f>
        <v>43346</v>
      </c>
      <c r="G3" s="164"/>
      <c r="Z3" s="100" t="s">
        <v>13</v>
      </c>
      <c r="AA3" s="101" t="s">
        <v>61</v>
      </c>
      <c r="AB3" s="101" t="s">
        <v>12</v>
      </c>
      <c r="AC3" s="101" t="s">
        <v>15</v>
      </c>
      <c r="AD3" s="102" t="s">
        <v>16</v>
      </c>
    </row>
    <row r="4" spans="2:30" ht="10.5">
      <c r="B4" s="1"/>
      <c r="C4" s="1"/>
      <c r="D4" s="1"/>
      <c r="E4" s="1"/>
      <c r="F4" s="1"/>
      <c r="G4" s="1"/>
      <c r="Z4" s="100" t="s">
        <v>17</v>
      </c>
      <c r="AA4" s="101" t="s">
        <v>62</v>
      </c>
      <c r="AB4" s="101" t="s">
        <v>12</v>
      </c>
      <c r="AC4" s="101"/>
      <c r="AD4" s="102"/>
    </row>
    <row r="5" spans="1:30" ht="10.5">
      <c r="A5" s="18" t="str">
        <f>'Kryci list'!C2</f>
        <v>Stavba : Stavebné úpravy hygienických zariadení - EUvBA - typ "F"</v>
      </c>
      <c r="B5" s="1"/>
      <c r="C5" s="1"/>
      <c r="D5" s="1"/>
      <c r="E5" s="1"/>
      <c r="F5" s="1"/>
      <c r="G5" s="1"/>
      <c r="Z5" s="100" t="s">
        <v>23</v>
      </c>
      <c r="AA5" s="101" t="s">
        <v>61</v>
      </c>
      <c r="AB5" s="101" t="s">
        <v>12</v>
      </c>
      <c r="AC5" s="101" t="s">
        <v>15</v>
      </c>
      <c r="AD5" s="102" t="s">
        <v>16</v>
      </c>
    </row>
    <row r="6" spans="1:7" ht="10.5">
      <c r="A6" s="18" t="s">
        <v>97</v>
      </c>
      <c r="B6" s="1"/>
      <c r="C6" s="1"/>
      <c r="D6" s="1"/>
      <c r="E6" s="1"/>
      <c r="F6" s="1"/>
      <c r="G6" s="1"/>
    </row>
    <row r="7" spans="1:7" ht="10.5">
      <c r="A7" s="18"/>
      <c r="B7" s="1"/>
      <c r="C7" s="1"/>
      <c r="D7" s="1"/>
      <c r="E7" s="1"/>
      <c r="F7" s="1"/>
      <c r="G7" s="1"/>
    </row>
    <row r="8" spans="2:7" ht="13.5" thickBot="1">
      <c r="B8" s="2" t="str">
        <f>CONCATENATE(AA2," ",AB2," ",AC2," ",AD2)</f>
        <v>Rekapitulácia rozpočtu v EUR  </v>
      </c>
      <c r="G8" s="1"/>
    </row>
    <row r="9" spans="1:7" ht="10.5" thickTop="1">
      <c r="A9" s="7" t="s">
        <v>63</v>
      </c>
      <c r="B9" s="8" t="s">
        <v>64</v>
      </c>
      <c r="C9" s="8" t="s">
        <v>65</v>
      </c>
      <c r="D9" s="8" t="s">
        <v>66</v>
      </c>
      <c r="E9" s="15" t="s">
        <v>67</v>
      </c>
      <c r="F9" s="16" t="s">
        <v>68</v>
      </c>
      <c r="G9" s="1"/>
    </row>
    <row r="10" spans="1:7" ht="10.5" thickBot="1">
      <c r="A10" s="12"/>
      <c r="B10" s="13" t="s">
        <v>69</v>
      </c>
      <c r="C10" s="13" t="s">
        <v>30</v>
      </c>
      <c r="D10" s="13"/>
      <c r="E10" s="13" t="s">
        <v>66</v>
      </c>
      <c r="F10" s="17" t="s">
        <v>66</v>
      </c>
      <c r="G10" s="105" t="s">
        <v>70</v>
      </c>
    </row>
    <row r="11" ht="10.5" thickTop="1"/>
    <row r="12" spans="1:7" ht="10.5">
      <c r="A12" s="1" t="s">
        <v>116</v>
      </c>
      <c r="B12" s="4">
        <f>Prehlad!F80</f>
        <v>0</v>
      </c>
      <c r="C12" s="4">
        <f>Prehlad!G80</f>
        <v>0</v>
      </c>
      <c r="D12" s="4">
        <f>Prehlad!H80</f>
        <v>0</v>
      </c>
      <c r="E12" s="4">
        <f>Prehlad!J80</f>
        <v>0.07800300000000002</v>
      </c>
      <c r="F12" s="4">
        <f>Prehlad!L80</f>
        <v>0</v>
      </c>
      <c r="G12" s="3" t="e">
        <f>Prehlad!#REF!</f>
        <v>#REF!</v>
      </c>
    </row>
    <row r="14" spans="1:7" ht="10.5">
      <c r="A14" s="1" t="s">
        <v>120</v>
      </c>
      <c r="B14" s="4">
        <f>Prehlad!F90</f>
        <v>0</v>
      </c>
      <c r="C14" s="4">
        <f>Prehlad!G90</f>
        <v>0</v>
      </c>
      <c r="D14" s="4">
        <f>Prehlad!H90</f>
        <v>0</v>
      </c>
      <c r="E14" s="5">
        <f>Prehlad!J90</f>
        <v>0.01116</v>
      </c>
      <c r="F14" s="3">
        <f>Prehlad!L90</f>
        <v>0</v>
      </c>
      <c r="G14" s="3">
        <f>Prehlad!U90</f>
        <v>8.895</v>
      </c>
    </row>
    <row r="15" spans="1:7" ht="10.5">
      <c r="A15" s="1" t="s">
        <v>157</v>
      </c>
      <c r="B15" s="4">
        <f>Prehlad!F97</f>
        <v>0</v>
      </c>
      <c r="C15" s="4">
        <f>Prehlad!G91</f>
        <v>0</v>
      </c>
      <c r="D15" s="4">
        <f>Prehlad!H97</f>
        <v>0</v>
      </c>
      <c r="E15" s="5">
        <f>Prehlad!J97</f>
        <v>0</v>
      </c>
      <c r="F15" s="3">
        <f>Prehlad!L91</f>
        <v>0</v>
      </c>
      <c r="G15" s="3">
        <f>Prehlad!U91</f>
        <v>0</v>
      </c>
    </row>
    <row r="16" spans="1:7" ht="10.5">
      <c r="A16" s="1" t="s">
        <v>128</v>
      </c>
      <c r="B16" s="4">
        <f>Prehlad!F104</f>
        <v>0</v>
      </c>
      <c r="C16" s="4">
        <f>Prehlad!G104</f>
        <v>0</v>
      </c>
      <c r="D16" s="4">
        <f>Prehlad!H104</f>
        <v>0</v>
      </c>
      <c r="E16" s="5">
        <f>Prehlad!J104</f>
        <v>0.0241</v>
      </c>
      <c r="F16" s="3">
        <f>Prehlad!L104</f>
        <v>0</v>
      </c>
      <c r="G16" s="3">
        <f>Prehlad!U104</f>
        <v>15.857999999999999</v>
      </c>
    </row>
    <row r="17" spans="1:7" ht="10.5">
      <c r="A17" s="1" t="s">
        <v>132</v>
      </c>
      <c r="B17" s="4">
        <f>Prehlad!F106</f>
        <v>0</v>
      </c>
      <c r="C17" s="4">
        <f>Prehlad!G106</f>
        <v>0</v>
      </c>
      <c r="D17" s="4">
        <f>Prehlad!H106</f>
        <v>0</v>
      </c>
      <c r="E17" s="5">
        <f>Prehlad!J106</f>
        <v>0.03526</v>
      </c>
      <c r="F17" s="3">
        <f>Prehlad!L106</f>
        <v>0</v>
      </c>
      <c r="G17" s="3">
        <f>Prehlad!U106</f>
        <v>24.753</v>
      </c>
    </row>
    <row r="20" spans="1:7" ht="10.5">
      <c r="A20" s="1" t="s">
        <v>133</v>
      </c>
      <c r="B20" s="4">
        <f>Prehlad!F108</f>
        <v>0</v>
      </c>
      <c r="C20" s="4">
        <f>Prehlad!G108</f>
        <v>0</v>
      </c>
      <c r="D20" s="4">
        <f>Prehlad!H108</f>
        <v>0</v>
      </c>
      <c r="E20" s="5">
        <f>Prehlad!J108</f>
        <v>0.11326300000000002</v>
      </c>
      <c r="F20" s="3">
        <f>Prehlad!L108</f>
        <v>0</v>
      </c>
      <c r="G20" s="3" t="e">
        <f>Prehlad!U108</f>
        <v>#REF!</v>
      </c>
    </row>
  </sheetData>
  <sheetProtection/>
  <mergeCells count="1">
    <mergeCell ref="F3:G3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1"/>
  <sheetViews>
    <sheetView showGridLines="0" zoomScale="145" zoomScaleNormal="145" zoomScalePageLayoutView="0" workbookViewId="0" topLeftCell="A1">
      <pane ySplit="10" topLeftCell="A11" activePane="bottomLeft" state="frozen"/>
      <selection pane="topLeft" activeCell="H79" sqref="H79"/>
      <selection pane="bottomLeft" activeCell="A1" sqref="A1"/>
    </sheetView>
  </sheetViews>
  <sheetFormatPr defaultColWidth="9.140625" defaultRowHeight="12.75"/>
  <cols>
    <col min="1" max="1" width="4.140625" style="116" customWidth="1"/>
    <col min="2" max="2" width="46.00390625" style="118" customWidth="1"/>
    <col min="3" max="3" width="8.8515625" style="113" customWidth="1"/>
    <col min="4" max="4" width="5.28125" style="112" customWidth="1"/>
    <col min="5" max="5" width="9.7109375" style="114" customWidth="1"/>
    <col min="6" max="7" width="9.7109375" style="114" hidden="1" customWidth="1"/>
    <col min="8" max="8" width="9.140625" style="114" customWidth="1"/>
    <col min="9" max="9" width="7.421875" style="115" hidden="1" customWidth="1"/>
    <col min="10" max="10" width="8.28125" style="115" hidden="1" customWidth="1"/>
    <col min="11" max="11" width="9.140625" style="113" hidden="1" customWidth="1"/>
    <col min="12" max="12" width="7.00390625" style="113" hidden="1" customWidth="1"/>
    <col min="13" max="13" width="3.57421875" style="116" customWidth="1"/>
    <col min="14" max="14" width="12.7109375" style="112" hidden="1" customWidth="1"/>
    <col min="15" max="17" width="13.28125" style="113" hidden="1" customWidth="1"/>
    <col min="18" max="18" width="10.57421875" style="116" hidden="1" customWidth="1"/>
    <col min="19" max="19" width="10.28125" style="116" hidden="1" customWidth="1"/>
    <col min="20" max="20" width="5.7109375" style="116" hidden="1" customWidth="1"/>
    <col min="21" max="21" width="9.140625" style="117" hidden="1" customWidth="1"/>
    <col min="22" max="23" width="5.7109375" style="112" hidden="1" customWidth="1"/>
    <col min="24" max="24" width="6.57421875" style="112" hidden="1" customWidth="1"/>
    <col min="25" max="25" width="24.8515625" style="112" hidden="1" customWidth="1"/>
    <col min="26" max="26" width="4.28125" style="112" hidden="1" customWidth="1"/>
    <col min="27" max="27" width="8.28125" style="112" hidden="1" customWidth="1"/>
    <col min="28" max="28" width="8.7109375" style="112" hidden="1" customWidth="1"/>
    <col min="29" max="29" width="9.140625" style="112" hidden="1" customWidth="1"/>
    <col min="30" max="31" width="0" style="112" hidden="1" customWidth="1"/>
    <col min="32" max="32" width="9.140625" style="112" customWidth="1"/>
    <col min="33" max="16384" width="9.140625" style="1" customWidth="1"/>
  </cols>
  <sheetData>
    <row r="1" spans="1:32" ht="10.5">
      <c r="A1" s="152" t="s">
        <v>58</v>
      </c>
      <c r="B1" s="1"/>
      <c r="C1" s="159" t="s">
        <v>21</v>
      </c>
      <c r="D1" s="18" t="s">
        <v>173</v>
      </c>
      <c r="E1" s="160"/>
      <c r="F1" s="1"/>
      <c r="G1" s="1"/>
      <c r="H1" s="4"/>
      <c r="I1" s="5"/>
      <c r="J1" s="1"/>
      <c r="K1" s="1"/>
      <c r="L1" s="1"/>
      <c r="M1" s="105"/>
      <c r="N1" s="1"/>
      <c r="O1" s="3"/>
      <c r="P1" s="3"/>
      <c r="Q1" s="3"/>
      <c r="R1" s="1"/>
      <c r="S1" s="1"/>
      <c r="T1" s="1"/>
      <c r="U1" s="1"/>
      <c r="V1" s="1"/>
      <c r="W1" s="1"/>
      <c r="X1" s="100" t="s">
        <v>4</v>
      </c>
      <c r="Y1" s="100" t="s">
        <v>5</v>
      </c>
      <c r="Z1" s="100" t="s">
        <v>6</v>
      </c>
      <c r="AA1" s="100" t="s">
        <v>7</v>
      </c>
      <c r="AB1" s="100" t="s">
        <v>8</v>
      </c>
      <c r="AC1" s="1"/>
      <c r="AD1" s="1"/>
      <c r="AE1" s="1"/>
      <c r="AF1" s="1"/>
    </row>
    <row r="2" spans="1:32" ht="10.5">
      <c r="A2" s="152" t="s">
        <v>158</v>
      </c>
      <c r="B2" s="1"/>
      <c r="C2" s="159" t="s">
        <v>95</v>
      </c>
      <c r="D2" s="18"/>
      <c r="E2" s="160"/>
      <c r="F2" s="6"/>
      <c r="G2" s="1"/>
      <c r="H2" s="4"/>
      <c r="I2" s="5"/>
      <c r="J2" s="1"/>
      <c r="K2" s="1"/>
      <c r="L2" s="1"/>
      <c r="M2" s="105"/>
      <c r="N2" s="1"/>
      <c r="O2" s="3"/>
      <c r="P2" s="3"/>
      <c r="Q2" s="3"/>
      <c r="R2" s="1"/>
      <c r="S2" s="1"/>
      <c r="T2" s="1"/>
      <c r="U2" s="1"/>
      <c r="V2" s="1"/>
      <c r="W2" s="1"/>
      <c r="X2" s="100" t="s">
        <v>10</v>
      </c>
      <c r="Y2" s="101" t="s">
        <v>71</v>
      </c>
      <c r="Z2" s="101" t="s">
        <v>96</v>
      </c>
      <c r="AA2" s="101"/>
      <c r="AB2" s="102"/>
      <c r="AC2" s="1"/>
      <c r="AD2" s="1"/>
      <c r="AE2" s="1"/>
      <c r="AF2" s="1"/>
    </row>
    <row r="3" spans="1:32" ht="10.5">
      <c r="A3" s="152" t="s">
        <v>60</v>
      </c>
      <c r="B3" s="1"/>
      <c r="C3" s="159" t="s">
        <v>174</v>
      </c>
      <c r="D3" s="164">
        <f>'Kryci list'!J5</f>
        <v>43346</v>
      </c>
      <c r="E3" s="164"/>
      <c r="F3" s="1"/>
      <c r="G3" s="1"/>
      <c r="H3" s="4"/>
      <c r="I3" s="5"/>
      <c r="J3" s="1"/>
      <c r="K3" s="1"/>
      <c r="L3" s="1"/>
      <c r="M3" s="105"/>
      <c r="N3" s="1"/>
      <c r="O3" s="3"/>
      <c r="P3" s="3"/>
      <c r="Q3" s="3"/>
      <c r="R3" s="1"/>
      <c r="S3" s="1"/>
      <c r="T3" s="1"/>
      <c r="U3" s="1"/>
      <c r="V3" s="1"/>
      <c r="W3" s="1"/>
      <c r="X3" s="100" t="s">
        <v>13</v>
      </c>
      <c r="Y3" s="101" t="s">
        <v>72</v>
      </c>
      <c r="Z3" s="101" t="s">
        <v>12</v>
      </c>
      <c r="AA3" s="101" t="s">
        <v>15</v>
      </c>
      <c r="AB3" s="102" t="s">
        <v>16</v>
      </c>
      <c r="AC3" s="1"/>
      <c r="AD3" s="1"/>
      <c r="AE3" s="1"/>
      <c r="AF3" s="1"/>
    </row>
    <row r="4" spans="1:32" ht="10.5">
      <c r="A4" s="1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5"/>
      <c r="N4" s="1"/>
      <c r="O4" s="3"/>
      <c r="P4" s="3"/>
      <c r="Q4" s="3"/>
      <c r="R4" s="1"/>
      <c r="S4" s="1"/>
      <c r="T4" s="1"/>
      <c r="U4" s="1"/>
      <c r="V4" s="1"/>
      <c r="W4" s="1"/>
      <c r="X4" s="100" t="s">
        <v>17</v>
      </c>
      <c r="Y4" s="101" t="s">
        <v>73</v>
      </c>
      <c r="Z4" s="101" t="s">
        <v>12</v>
      </c>
      <c r="AA4" s="101"/>
      <c r="AB4" s="102"/>
      <c r="AC4" s="1"/>
      <c r="AD4" s="1"/>
      <c r="AE4" s="1"/>
      <c r="AF4" s="1"/>
    </row>
    <row r="5" spans="1:32" ht="10.5">
      <c r="A5" s="152" t="str">
        <f>'Kryci list'!C2</f>
        <v>Stavba : Stavebné úpravy hygienických zariadení - EUvBA - typ "F"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5"/>
      <c r="N5" s="1"/>
      <c r="O5" s="3"/>
      <c r="P5" s="3"/>
      <c r="Q5" s="3"/>
      <c r="R5" s="1"/>
      <c r="S5" s="1"/>
      <c r="T5" s="1"/>
      <c r="U5" s="1"/>
      <c r="V5" s="1"/>
      <c r="W5" s="1"/>
      <c r="X5" s="100" t="s">
        <v>23</v>
      </c>
      <c r="Y5" s="101" t="s">
        <v>72</v>
      </c>
      <c r="Z5" s="101" t="s">
        <v>12</v>
      </c>
      <c r="AA5" s="101" t="s">
        <v>15</v>
      </c>
      <c r="AB5" s="102" t="s">
        <v>16</v>
      </c>
      <c r="AC5" s="1"/>
      <c r="AD5" s="1"/>
      <c r="AE5" s="1"/>
      <c r="AF5" s="1"/>
    </row>
    <row r="6" spans="1:32" ht="10.5">
      <c r="A6" s="152" t="s">
        <v>97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5"/>
      <c r="N6" s="1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0.5">
      <c r="A7" s="15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5"/>
      <c r="N7" s="1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3.5" thickBot="1">
      <c r="A8" s="105"/>
      <c r="B8" s="2" t="str">
        <f>CONCATENATE(Y2," ",Z2," ",AA2," ",AB2)</f>
        <v>Prehľad rozpočtových nákladov v EUR  </v>
      </c>
      <c r="C8" s="3"/>
      <c r="D8" s="1"/>
      <c r="E8" s="4"/>
      <c r="F8" s="4"/>
      <c r="G8" s="4"/>
      <c r="H8" s="4"/>
      <c r="I8" s="5"/>
      <c r="J8" s="5"/>
      <c r="K8" s="3"/>
      <c r="L8" s="3"/>
      <c r="M8" s="105"/>
      <c r="N8" s="1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0.5" thickTop="1">
      <c r="A9" s="7" t="s">
        <v>74</v>
      </c>
      <c r="B9" s="8" t="s">
        <v>75</v>
      </c>
      <c r="C9" s="8" t="s">
        <v>76</v>
      </c>
      <c r="D9" s="8" t="s">
        <v>77</v>
      </c>
      <c r="E9" s="8" t="s">
        <v>78</v>
      </c>
      <c r="F9" s="8" t="s">
        <v>64</v>
      </c>
      <c r="G9" s="8" t="s">
        <v>65</v>
      </c>
      <c r="H9" s="8" t="s">
        <v>66</v>
      </c>
      <c r="I9" s="9" t="s">
        <v>67</v>
      </c>
      <c r="J9" s="10"/>
      <c r="K9" s="11" t="s">
        <v>68</v>
      </c>
      <c r="L9" s="10"/>
      <c r="M9" s="93" t="s">
        <v>3</v>
      </c>
      <c r="N9" s="94" t="s">
        <v>79</v>
      </c>
      <c r="O9" s="95" t="s">
        <v>76</v>
      </c>
      <c r="P9" s="95" t="s">
        <v>76</v>
      </c>
      <c r="Q9" s="96" t="s">
        <v>76</v>
      </c>
      <c r="R9" s="104" t="s">
        <v>80</v>
      </c>
      <c r="S9" s="104" t="s">
        <v>81</v>
      </c>
      <c r="T9" s="104" t="s">
        <v>82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0.5" thickBot="1">
      <c r="A10" s="12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13" t="s">
        <v>69</v>
      </c>
      <c r="G10" s="13" t="s">
        <v>30</v>
      </c>
      <c r="H10" s="13"/>
      <c r="I10" s="13" t="s">
        <v>78</v>
      </c>
      <c r="J10" s="13" t="s">
        <v>66</v>
      </c>
      <c r="K10" s="14" t="s">
        <v>78</v>
      </c>
      <c r="L10" s="13" t="s">
        <v>66</v>
      </c>
      <c r="M10" s="17" t="s">
        <v>88</v>
      </c>
      <c r="N10" s="97"/>
      <c r="O10" s="98" t="s">
        <v>89</v>
      </c>
      <c r="P10" s="98" t="s">
        <v>90</v>
      </c>
      <c r="Q10" s="99" t="s">
        <v>91</v>
      </c>
      <c r="R10" s="104" t="s">
        <v>92</v>
      </c>
      <c r="S10" s="104" t="s">
        <v>93</v>
      </c>
      <c r="T10" s="104" t="s">
        <v>94</v>
      </c>
      <c r="U10" s="105" t="s">
        <v>70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0.5" thickTop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135"/>
      <c r="P11" s="135"/>
      <c r="Q11" s="135"/>
      <c r="R11" s="104"/>
      <c r="S11" s="104"/>
      <c r="T11" s="104"/>
      <c r="U11" s="10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0.5">
      <c r="A12" s="137"/>
      <c r="B12" s="137"/>
      <c r="C12" s="137"/>
      <c r="D12" s="137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35"/>
      <c r="P12" s="135"/>
      <c r="Q12" s="135"/>
      <c r="R12" s="104"/>
      <c r="S12" s="104"/>
      <c r="T12" s="104"/>
      <c r="U12" s="10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21" s="144" customFormat="1" ht="10.5">
      <c r="A13" s="142" t="s">
        <v>172</v>
      </c>
      <c r="C13" s="143"/>
      <c r="E13" s="145"/>
      <c r="F13" s="145"/>
      <c r="G13" s="145"/>
      <c r="H13" s="145"/>
      <c r="I13" s="146"/>
      <c r="J13" s="146"/>
      <c r="K13" s="143"/>
      <c r="L13" s="143"/>
      <c r="M13" s="147"/>
      <c r="O13" s="143"/>
      <c r="P13" s="143"/>
      <c r="Q13" s="143"/>
      <c r="R13" s="147"/>
      <c r="S13" s="147"/>
      <c r="T13" s="147"/>
      <c r="U13" s="148"/>
    </row>
    <row r="14" spans="1:21" s="144" customFormat="1" ht="10.5">
      <c r="A14" s="141"/>
      <c r="B14" s="154"/>
      <c r="C14" s="155"/>
      <c r="E14" s="145"/>
      <c r="F14" s="155"/>
      <c r="G14" s="155"/>
      <c r="H14" s="155"/>
      <c r="I14" s="146"/>
      <c r="J14" s="156"/>
      <c r="K14" s="143"/>
      <c r="L14" s="157"/>
      <c r="M14" s="147"/>
      <c r="O14" s="143"/>
      <c r="P14" s="143"/>
      <c r="Q14" s="143"/>
      <c r="R14" s="147"/>
      <c r="S14" s="147"/>
      <c r="T14" s="147"/>
      <c r="U14" s="148"/>
    </row>
    <row r="15" spans="1:32" ht="12.75">
      <c r="A15" s="165" t="s">
        <v>180</v>
      </c>
      <c r="B15" s="165"/>
      <c r="C15" s="165"/>
      <c r="D15" s="165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35"/>
      <c r="P15" s="135"/>
      <c r="Q15" s="135"/>
      <c r="R15" s="104"/>
      <c r="S15" s="104"/>
      <c r="T15" s="104"/>
      <c r="U15" s="10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0.5">
      <c r="A16" s="167" t="s">
        <v>134</v>
      </c>
      <c r="B16" s="167"/>
      <c r="C16" s="167"/>
      <c r="D16" s="167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35"/>
      <c r="P16" s="135"/>
      <c r="Q16" s="135"/>
      <c r="R16" s="104"/>
      <c r="S16" s="104"/>
      <c r="T16" s="104"/>
      <c r="U16" s="10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0.5">
      <c r="A17" s="166" t="s">
        <v>136</v>
      </c>
      <c r="B17" s="166"/>
      <c r="C17" s="166"/>
      <c r="D17" s="166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35"/>
      <c r="P17" s="135"/>
      <c r="Q17" s="135"/>
      <c r="R17" s="104"/>
      <c r="S17" s="104"/>
      <c r="T17" s="104"/>
      <c r="U17" s="10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0.5">
      <c r="A18" s="138">
        <v>1</v>
      </c>
      <c r="B18" s="136" t="s">
        <v>137</v>
      </c>
      <c r="C18" s="136">
        <v>8</v>
      </c>
      <c r="D18" s="136" t="s">
        <v>135</v>
      </c>
      <c r="E18" s="114">
        <v>0</v>
      </c>
      <c r="G18" s="114">
        <f>ROUND(C18*E18,2)</f>
        <v>0</v>
      </c>
      <c r="H18" s="114">
        <f>ROUND(C18*E18,2)</f>
        <v>0</v>
      </c>
      <c r="I18" s="115">
        <v>0.0003</v>
      </c>
      <c r="J18" s="115">
        <f>C18*I18</f>
        <v>0.0024</v>
      </c>
      <c r="K18" s="134"/>
      <c r="L18" s="134"/>
      <c r="M18" s="134">
        <v>20</v>
      </c>
      <c r="N18" s="135"/>
      <c r="O18" s="135"/>
      <c r="P18" s="135"/>
      <c r="Q18" s="135"/>
      <c r="R18" s="104"/>
      <c r="S18" s="104"/>
      <c r="T18" s="104"/>
      <c r="U18" s="105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0.5">
      <c r="A19" s="138">
        <f>A18+1</f>
        <v>2</v>
      </c>
      <c r="B19" s="136" t="s">
        <v>138</v>
      </c>
      <c r="C19" s="136">
        <v>2</v>
      </c>
      <c r="D19" s="136" t="s">
        <v>135</v>
      </c>
      <c r="E19" s="114">
        <v>0</v>
      </c>
      <c r="G19" s="114">
        <f>ROUND(C19*E19,2)</f>
        <v>0</v>
      </c>
      <c r="H19" s="114">
        <f>ROUND(C19*E19,2)</f>
        <v>0</v>
      </c>
      <c r="I19" s="115">
        <v>0.00097</v>
      </c>
      <c r="J19" s="115">
        <f>C19*I19</f>
        <v>0.00194</v>
      </c>
      <c r="K19" s="134"/>
      <c r="L19" s="134"/>
      <c r="M19" s="134">
        <v>20</v>
      </c>
      <c r="N19" s="135"/>
      <c r="O19" s="135"/>
      <c r="P19" s="135"/>
      <c r="Q19" s="135"/>
      <c r="R19" s="104"/>
      <c r="S19" s="104"/>
      <c r="T19" s="104"/>
      <c r="U19" s="10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0.5">
      <c r="A20" s="167" t="s">
        <v>139</v>
      </c>
      <c r="B20" s="167"/>
      <c r="C20" s="167"/>
      <c r="D20" s="167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135"/>
      <c r="P20" s="135"/>
      <c r="Q20" s="135"/>
      <c r="R20" s="104"/>
      <c r="S20" s="104"/>
      <c r="T20" s="104"/>
      <c r="U20" s="105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0.5">
      <c r="A21" s="166" t="s">
        <v>136</v>
      </c>
      <c r="B21" s="166"/>
      <c r="C21" s="166"/>
      <c r="D21" s="166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35"/>
      <c r="P21" s="135"/>
      <c r="Q21" s="135"/>
      <c r="R21" s="104"/>
      <c r="S21" s="104"/>
      <c r="T21" s="104"/>
      <c r="U21" s="105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25" s="144" customFormat="1" ht="10.5">
      <c r="A22" s="147">
        <f>A19+1</f>
        <v>3</v>
      </c>
      <c r="B22" s="150" t="s">
        <v>175</v>
      </c>
      <c r="C22" s="161">
        <v>2</v>
      </c>
      <c r="D22" s="144" t="s">
        <v>140</v>
      </c>
      <c r="E22" s="145">
        <v>0</v>
      </c>
      <c r="F22" s="145"/>
      <c r="G22" s="145">
        <f>ROUND(C22*E22,2)</f>
        <v>0</v>
      </c>
      <c r="H22" s="145">
        <f>ROUND(C22*E22,2)</f>
        <v>0</v>
      </c>
      <c r="I22" s="146">
        <v>0.0015</v>
      </c>
      <c r="J22" s="146">
        <f>C22*I22</f>
        <v>0.003</v>
      </c>
      <c r="K22" s="143"/>
      <c r="L22" s="143"/>
      <c r="M22" s="144">
        <v>20</v>
      </c>
      <c r="N22" s="144" t="s">
        <v>118</v>
      </c>
      <c r="O22" s="143"/>
      <c r="P22" s="143"/>
      <c r="Q22" s="143"/>
      <c r="R22" s="147" t="s">
        <v>2</v>
      </c>
      <c r="S22" s="147" t="s">
        <v>2</v>
      </c>
      <c r="T22" s="147" t="s">
        <v>42</v>
      </c>
      <c r="U22" s="148"/>
      <c r="X22" s="144" t="s">
        <v>176</v>
      </c>
      <c r="Y22" s="144" t="s">
        <v>118</v>
      </c>
    </row>
    <row r="23" spans="1:25" s="144" customFormat="1" ht="10.5">
      <c r="A23" s="147">
        <f>A22+1</f>
        <v>4</v>
      </c>
      <c r="B23" s="150" t="s">
        <v>177</v>
      </c>
      <c r="C23" s="161">
        <v>3</v>
      </c>
      <c r="D23" s="144" t="s">
        <v>140</v>
      </c>
      <c r="E23" s="145">
        <v>0</v>
      </c>
      <c r="F23" s="145"/>
      <c r="G23" s="145">
        <f>ROUND(C23*E23,2)</f>
        <v>0</v>
      </c>
      <c r="H23" s="145">
        <f>ROUND(C23*E23,2)</f>
        <v>0</v>
      </c>
      <c r="I23" s="146">
        <v>0.0015</v>
      </c>
      <c r="J23" s="146">
        <f>C23*I23</f>
        <v>0.0045000000000000005</v>
      </c>
      <c r="K23" s="143"/>
      <c r="L23" s="143"/>
      <c r="M23" s="144">
        <v>20</v>
      </c>
      <c r="N23" s="144" t="s">
        <v>118</v>
      </c>
      <c r="O23" s="143"/>
      <c r="P23" s="143"/>
      <c r="Q23" s="143"/>
      <c r="R23" s="147" t="s">
        <v>2</v>
      </c>
      <c r="S23" s="147" t="s">
        <v>2</v>
      </c>
      <c r="T23" s="147" t="s">
        <v>42</v>
      </c>
      <c r="U23" s="148"/>
      <c r="X23" s="144" t="s">
        <v>176</v>
      </c>
      <c r="Y23" s="144" t="s">
        <v>118</v>
      </c>
    </row>
    <row r="24" spans="1:25" s="144" customFormat="1" ht="10.5">
      <c r="A24" s="147">
        <f>A23+1</f>
        <v>5</v>
      </c>
      <c r="B24" s="150" t="s">
        <v>199</v>
      </c>
      <c r="C24" s="161">
        <v>2</v>
      </c>
      <c r="D24" s="144" t="s">
        <v>140</v>
      </c>
      <c r="E24" s="145">
        <v>0</v>
      </c>
      <c r="F24" s="145"/>
      <c r="G24" s="145">
        <f>ROUND(C24*E24,2)</f>
        <v>0</v>
      </c>
      <c r="H24" s="145">
        <f>ROUND(C24*E24,2)</f>
        <v>0</v>
      </c>
      <c r="I24" s="146">
        <v>0.0015</v>
      </c>
      <c r="J24" s="146">
        <f>C24*I24</f>
        <v>0.003</v>
      </c>
      <c r="K24" s="143"/>
      <c r="L24" s="143"/>
      <c r="M24" s="144">
        <v>20</v>
      </c>
      <c r="N24" s="144" t="s">
        <v>118</v>
      </c>
      <c r="O24" s="143"/>
      <c r="P24" s="143"/>
      <c r="Q24" s="143"/>
      <c r="R24" s="147" t="s">
        <v>2</v>
      </c>
      <c r="S24" s="147" t="s">
        <v>2</v>
      </c>
      <c r="T24" s="147" t="s">
        <v>42</v>
      </c>
      <c r="U24" s="148"/>
      <c r="X24" s="144" t="s">
        <v>176</v>
      </c>
      <c r="Y24" s="144" t="s">
        <v>118</v>
      </c>
    </row>
    <row r="25" spans="1:21" s="144" customFormat="1" ht="10.5">
      <c r="A25" s="147">
        <f>A24+1</f>
        <v>6</v>
      </c>
      <c r="B25" s="150" t="s">
        <v>200</v>
      </c>
      <c r="C25" s="161">
        <v>6</v>
      </c>
      <c r="D25" s="144" t="s">
        <v>140</v>
      </c>
      <c r="E25" s="145">
        <v>0</v>
      </c>
      <c r="F25" s="145"/>
      <c r="G25" s="145">
        <f>ROUND(C25*E25,2)</f>
        <v>0</v>
      </c>
      <c r="H25" s="145">
        <f>ROUND(C25*E25,2)</f>
        <v>0</v>
      </c>
      <c r="I25" s="146">
        <v>0.0015</v>
      </c>
      <c r="J25" s="146">
        <f>C25*I25</f>
        <v>0.009000000000000001</v>
      </c>
      <c r="K25" s="143"/>
      <c r="L25" s="143"/>
      <c r="M25" s="144">
        <v>20</v>
      </c>
      <c r="O25" s="143"/>
      <c r="P25" s="143"/>
      <c r="Q25" s="143"/>
      <c r="R25" s="147"/>
      <c r="S25" s="147"/>
      <c r="T25" s="147"/>
      <c r="U25" s="148"/>
    </row>
    <row r="26" spans="1:21" s="144" customFormat="1" ht="10.5">
      <c r="A26" s="147">
        <f>A25+1</f>
        <v>7</v>
      </c>
      <c r="B26" s="150" t="s">
        <v>178</v>
      </c>
      <c r="C26" s="161">
        <v>2</v>
      </c>
      <c r="D26" s="144" t="s">
        <v>140</v>
      </c>
      <c r="E26" s="145">
        <v>0</v>
      </c>
      <c r="F26" s="145"/>
      <c r="G26" s="145">
        <f>ROUND(C26*E26,2)</f>
        <v>0</v>
      </c>
      <c r="H26" s="145">
        <f>ROUND(C26*E26,2)</f>
        <v>0</v>
      </c>
      <c r="I26" s="146">
        <v>0.0015</v>
      </c>
      <c r="J26" s="146">
        <f>C26*I26</f>
        <v>0.003</v>
      </c>
      <c r="K26" s="143"/>
      <c r="L26" s="143"/>
      <c r="M26" s="144">
        <v>20</v>
      </c>
      <c r="O26" s="143"/>
      <c r="P26" s="143"/>
      <c r="Q26" s="143"/>
      <c r="R26" s="147"/>
      <c r="S26" s="147"/>
      <c r="T26" s="147"/>
      <c r="U26" s="148"/>
    </row>
    <row r="27" spans="1:13" ht="10.5">
      <c r="A27" s="167" t="s">
        <v>142</v>
      </c>
      <c r="B27" s="167"/>
      <c r="C27" s="167"/>
      <c r="D27" s="167"/>
      <c r="M27" s="134"/>
    </row>
    <row r="28" spans="1:13" ht="10.5">
      <c r="A28" s="166" t="s">
        <v>143</v>
      </c>
      <c r="B28" s="166"/>
      <c r="C28" s="166"/>
      <c r="D28" s="166"/>
      <c r="M28" s="134"/>
    </row>
    <row r="29" spans="1:13" ht="10.5">
      <c r="A29" s="138">
        <f>A26+1</f>
        <v>8</v>
      </c>
      <c r="B29" s="136" t="s">
        <v>201</v>
      </c>
      <c r="C29" s="136">
        <v>4</v>
      </c>
      <c r="D29" s="136" t="s">
        <v>140</v>
      </c>
      <c r="E29" s="114">
        <v>0</v>
      </c>
      <c r="G29" s="114">
        <f>ROUND(C29*E29,2)</f>
        <v>0</v>
      </c>
      <c r="H29" s="114">
        <f>ROUND(C29*E29,2)</f>
        <v>0</v>
      </c>
      <c r="I29" s="115">
        <v>0.000977</v>
      </c>
      <c r="J29" s="115">
        <f>C29*I29</f>
        <v>0.003908</v>
      </c>
      <c r="M29" s="134">
        <v>20</v>
      </c>
    </row>
    <row r="30" spans="1:13" ht="10.5">
      <c r="A30" s="147">
        <f>A29+1</f>
        <v>9</v>
      </c>
      <c r="B30" s="136" t="s">
        <v>202</v>
      </c>
      <c r="C30" s="136">
        <v>1</v>
      </c>
      <c r="D30" s="136" t="s">
        <v>140</v>
      </c>
      <c r="E30" s="114">
        <v>0</v>
      </c>
      <c r="G30" s="114">
        <f>ROUND(C30*E30,2)</f>
        <v>0</v>
      </c>
      <c r="H30" s="114">
        <f>ROUND(C30*E30,2)</f>
        <v>0</v>
      </c>
      <c r="I30" s="115">
        <v>0.000977</v>
      </c>
      <c r="J30" s="115">
        <f>C30*I30</f>
        <v>0.000977</v>
      </c>
      <c r="M30" s="134">
        <v>20</v>
      </c>
    </row>
    <row r="31" spans="1:13" ht="10.5">
      <c r="A31" s="166" t="s">
        <v>141</v>
      </c>
      <c r="B31" s="166"/>
      <c r="C31" s="166"/>
      <c r="D31" s="166"/>
      <c r="M31" s="134"/>
    </row>
    <row r="32" spans="1:13" ht="10.5">
      <c r="A32" s="138">
        <f>A30+1</f>
        <v>10</v>
      </c>
      <c r="B32" s="136" t="s">
        <v>144</v>
      </c>
      <c r="C32" s="136">
        <v>1</v>
      </c>
      <c r="D32" s="136" t="s">
        <v>140</v>
      </c>
      <c r="E32" s="114">
        <v>0</v>
      </c>
      <c r="G32" s="114">
        <f>ROUND(C32*E32,2)</f>
        <v>0</v>
      </c>
      <c r="H32" s="114">
        <f>ROUND(C32*E32,2)</f>
        <v>0</v>
      </c>
      <c r="I32" s="115">
        <v>0.00024</v>
      </c>
      <c r="J32" s="115">
        <f>C32*I32</f>
        <v>0.00024</v>
      </c>
      <c r="M32" s="134">
        <v>20</v>
      </c>
    </row>
    <row r="33" spans="1:13" ht="10.5">
      <c r="A33" s="138"/>
      <c r="B33" s="1"/>
      <c r="C33" s="3"/>
      <c r="D33" s="1"/>
      <c r="E33" s="4"/>
      <c r="M33" s="134"/>
    </row>
    <row r="34" spans="1:13" ht="12.75">
      <c r="A34" s="165" t="s">
        <v>145</v>
      </c>
      <c r="B34" s="165"/>
      <c r="C34" s="165"/>
      <c r="D34" s="165"/>
      <c r="M34" s="134"/>
    </row>
    <row r="35" spans="1:21" s="144" customFormat="1" ht="10.5">
      <c r="A35" s="168" t="s">
        <v>161</v>
      </c>
      <c r="B35" s="168"/>
      <c r="C35" s="168"/>
      <c r="D35" s="168"/>
      <c r="E35" s="145"/>
      <c r="F35" s="145"/>
      <c r="G35" s="145"/>
      <c r="H35" s="145"/>
      <c r="I35" s="146"/>
      <c r="J35" s="146"/>
      <c r="K35" s="143"/>
      <c r="L35" s="143"/>
      <c r="M35" s="147"/>
      <c r="O35" s="143"/>
      <c r="P35" s="143"/>
      <c r="Q35" s="143"/>
      <c r="R35" s="147"/>
      <c r="S35" s="147"/>
      <c r="T35" s="147"/>
      <c r="U35" s="148"/>
    </row>
    <row r="36" spans="1:21" s="144" customFormat="1" ht="10.5">
      <c r="A36" s="167" t="s">
        <v>168</v>
      </c>
      <c r="B36" s="167"/>
      <c r="C36" s="167"/>
      <c r="D36" s="167"/>
      <c r="E36" s="142"/>
      <c r="F36" s="145"/>
      <c r="G36" s="145"/>
      <c r="H36" s="145"/>
      <c r="I36" s="146"/>
      <c r="J36" s="146"/>
      <c r="K36" s="143"/>
      <c r="L36" s="143"/>
      <c r="M36" s="147"/>
      <c r="O36" s="143"/>
      <c r="P36" s="143"/>
      <c r="Q36" s="143"/>
      <c r="R36" s="147"/>
      <c r="S36" s="147"/>
      <c r="T36" s="147"/>
      <c r="U36" s="148"/>
    </row>
    <row r="37" spans="1:21" s="144" customFormat="1" ht="10.5">
      <c r="A37" s="142" t="s">
        <v>192</v>
      </c>
      <c r="C37" s="143"/>
      <c r="E37" s="145"/>
      <c r="F37" s="145"/>
      <c r="G37" s="145"/>
      <c r="H37" s="145"/>
      <c r="I37" s="146"/>
      <c r="J37" s="146"/>
      <c r="K37" s="143"/>
      <c r="L37" s="143"/>
      <c r="M37" s="147"/>
      <c r="O37" s="143"/>
      <c r="P37" s="143"/>
      <c r="Q37" s="143"/>
      <c r="R37" s="147"/>
      <c r="S37" s="147"/>
      <c r="T37" s="147"/>
      <c r="U37" s="148"/>
    </row>
    <row r="38" spans="1:25" s="144" customFormat="1" ht="10.5">
      <c r="A38" s="147">
        <f>A32+1</f>
        <v>11</v>
      </c>
      <c r="B38" s="150" t="s">
        <v>193</v>
      </c>
      <c r="C38" s="143">
        <v>11</v>
      </c>
      <c r="D38" s="144" t="s">
        <v>135</v>
      </c>
      <c r="E38" s="145">
        <v>0</v>
      </c>
      <c r="F38" s="145"/>
      <c r="G38" s="145">
        <f aca="true" t="shared" si="0" ref="G38:G56">ROUND(C38*E38,2)</f>
        <v>0</v>
      </c>
      <c r="H38" s="145">
        <f aca="true" t="shared" si="1" ref="H38:H56">ROUND(C38*E38,2)</f>
        <v>0</v>
      </c>
      <c r="I38" s="146">
        <v>0.00016</v>
      </c>
      <c r="J38" s="146">
        <f aca="true" t="shared" si="2" ref="J38:J56">C38*I38</f>
        <v>0.00176</v>
      </c>
      <c r="K38" s="143"/>
      <c r="L38" s="143"/>
      <c r="M38" s="147">
        <v>20</v>
      </c>
      <c r="N38" s="144" t="s">
        <v>118</v>
      </c>
      <c r="O38" s="143"/>
      <c r="P38" s="143"/>
      <c r="Q38" s="143"/>
      <c r="R38" s="147" t="s">
        <v>2</v>
      </c>
      <c r="S38" s="147" t="s">
        <v>2</v>
      </c>
      <c r="T38" s="147" t="s">
        <v>42</v>
      </c>
      <c r="U38" s="148"/>
      <c r="X38" s="144" t="s">
        <v>164</v>
      </c>
      <c r="Y38" s="144" t="s">
        <v>118</v>
      </c>
    </row>
    <row r="39" spans="1:21" s="144" customFormat="1" ht="10.5">
      <c r="A39" s="147">
        <f>A38+1</f>
        <v>12</v>
      </c>
      <c r="B39" s="150" t="s">
        <v>194</v>
      </c>
      <c r="C39" s="143">
        <v>1</v>
      </c>
      <c r="D39" s="144" t="s">
        <v>135</v>
      </c>
      <c r="E39" s="145">
        <v>0</v>
      </c>
      <c r="F39" s="145"/>
      <c r="G39" s="145">
        <f t="shared" si="0"/>
        <v>0</v>
      </c>
      <c r="H39" s="145">
        <f t="shared" si="1"/>
        <v>0</v>
      </c>
      <c r="I39" s="146">
        <v>0.00016</v>
      </c>
      <c r="J39" s="146">
        <f t="shared" si="2"/>
        <v>0.00016</v>
      </c>
      <c r="K39" s="143"/>
      <c r="L39" s="143"/>
      <c r="M39" s="147">
        <v>20</v>
      </c>
      <c r="O39" s="143"/>
      <c r="P39" s="143"/>
      <c r="Q39" s="143"/>
      <c r="R39" s="147"/>
      <c r="S39" s="147"/>
      <c r="T39" s="147"/>
      <c r="U39" s="148"/>
    </row>
    <row r="40" spans="1:21" s="144" customFormat="1" ht="10.5">
      <c r="A40" s="147">
        <f aca="true" t="shared" si="3" ref="A40:A56">A39+1</f>
        <v>13</v>
      </c>
      <c r="B40" s="150" t="s">
        <v>195</v>
      </c>
      <c r="C40" s="143">
        <v>2</v>
      </c>
      <c r="D40" s="144" t="s">
        <v>135</v>
      </c>
      <c r="E40" s="145">
        <v>0</v>
      </c>
      <c r="F40" s="145"/>
      <c r="G40" s="145">
        <f t="shared" si="0"/>
        <v>0</v>
      </c>
      <c r="H40" s="145">
        <f t="shared" si="1"/>
        <v>0</v>
      </c>
      <c r="I40" s="146">
        <v>0.00016</v>
      </c>
      <c r="J40" s="146">
        <f t="shared" si="2"/>
        <v>0.00032</v>
      </c>
      <c r="K40" s="143"/>
      <c r="L40" s="143"/>
      <c r="M40" s="147">
        <v>20</v>
      </c>
      <c r="O40" s="143"/>
      <c r="P40" s="143"/>
      <c r="Q40" s="143"/>
      <c r="R40" s="147"/>
      <c r="S40" s="147"/>
      <c r="T40" s="147"/>
      <c r="U40" s="148"/>
    </row>
    <row r="41" spans="1:25" s="144" customFormat="1" ht="10.5">
      <c r="A41" s="147">
        <f t="shared" si="3"/>
        <v>14</v>
      </c>
      <c r="B41" s="150" t="s">
        <v>181</v>
      </c>
      <c r="C41" s="143">
        <v>54</v>
      </c>
      <c r="D41" s="144" t="s">
        <v>135</v>
      </c>
      <c r="E41" s="145">
        <v>0</v>
      </c>
      <c r="F41" s="145"/>
      <c r="G41" s="145">
        <f t="shared" si="0"/>
        <v>0</v>
      </c>
      <c r="H41" s="145">
        <f t="shared" si="1"/>
        <v>0</v>
      </c>
      <c r="I41" s="146">
        <v>0.00016</v>
      </c>
      <c r="J41" s="146">
        <f t="shared" si="2"/>
        <v>0.00864</v>
      </c>
      <c r="K41" s="143"/>
      <c r="L41" s="143"/>
      <c r="M41" s="147">
        <v>20</v>
      </c>
      <c r="N41" s="144" t="s">
        <v>118</v>
      </c>
      <c r="O41" s="143"/>
      <c r="P41" s="143"/>
      <c r="Q41" s="143"/>
      <c r="R41" s="147" t="s">
        <v>2</v>
      </c>
      <c r="S41" s="147" t="s">
        <v>2</v>
      </c>
      <c r="T41" s="147" t="s">
        <v>42</v>
      </c>
      <c r="U41" s="148"/>
      <c r="X41" s="144" t="s">
        <v>164</v>
      </c>
      <c r="Y41" s="144" t="s">
        <v>118</v>
      </c>
    </row>
    <row r="42" spans="1:21" s="144" customFormat="1" ht="10.5">
      <c r="A42" s="147">
        <f t="shared" si="3"/>
        <v>15</v>
      </c>
      <c r="B42" s="150" t="s">
        <v>182</v>
      </c>
      <c r="C42" s="143">
        <v>4</v>
      </c>
      <c r="D42" s="144" t="s">
        <v>135</v>
      </c>
      <c r="E42" s="145">
        <v>0</v>
      </c>
      <c r="F42" s="145"/>
      <c r="G42" s="145">
        <f t="shared" si="0"/>
        <v>0</v>
      </c>
      <c r="H42" s="145">
        <f t="shared" si="1"/>
        <v>0</v>
      </c>
      <c r="I42" s="146">
        <v>0.00016</v>
      </c>
      <c r="J42" s="146">
        <f t="shared" si="2"/>
        <v>0.00064</v>
      </c>
      <c r="K42" s="143"/>
      <c r="L42" s="143"/>
      <c r="M42" s="147">
        <v>20</v>
      </c>
      <c r="O42" s="143"/>
      <c r="P42" s="143"/>
      <c r="Q42" s="143"/>
      <c r="R42" s="147"/>
      <c r="S42" s="147"/>
      <c r="T42" s="147"/>
      <c r="U42" s="148"/>
    </row>
    <row r="43" spans="1:21" s="144" customFormat="1" ht="10.5">
      <c r="A43" s="147">
        <f t="shared" si="3"/>
        <v>16</v>
      </c>
      <c r="B43" s="150" t="s">
        <v>183</v>
      </c>
      <c r="C43" s="143">
        <v>6</v>
      </c>
      <c r="D43" s="144" t="s">
        <v>135</v>
      </c>
      <c r="E43" s="145">
        <v>0</v>
      </c>
      <c r="F43" s="145"/>
      <c r="G43" s="145">
        <f t="shared" si="0"/>
        <v>0</v>
      </c>
      <c r="H43" s="145">
        <f t="shared" si="1"/>
        <v>0</v>
      </c>
      <c r="I43" s="146">
        <v>0.00016</v>
      </c>
      <c r="J43" s="146">
        <f t="shared" si="2"/>
        <v>0.0009600000000000001</v>
      </c>
      <c r="K43" s="143"/>
      <c r="L43" s="143"/>
      <c r="M43" s="147">
        <v>20</v>
      </c>
      <c r="O43" s="143"/>
      <c r="P43" s="143"/>
      <c r="Q43" s="143"/>
      <c r="R43" s="147"/>
      <c r="S43" s="147"/>
      <c r="T43" s="147"/>
      <c r="U43" s="148"/>
    </row>
    <row r="44" spans="1:21" s="144" customFormat="1" ht="10.5">
      <c r="A44" s="147">
        <f t="shared" si="3"/>
        <v>17</v>
      </c>
      <c r="B44" s="149" t="s">
        <v>184</v>
      </c>
      <c r="C44" s="143">
        <v>1</v>
      </c>
      <c r="D44" s="144" t="s">
        <v>140</v>
      </c>
      <c r="E44" s="145">
        <v>0</v>
      </c>
      <c r="F44" s="145"/>
      <c r="G44" s="145">
        <f t="shared" si="0"/>
        <v>0</v>
      </c>
      <c r="H44" s="145">
        <f t="shared" si="1"/>
        <v>0</v>
      </c>
      <c r="I44" s="146">
        <v>6E-05</v>
      </c>
      <c r="J44" s="146">
        <f t="shared" si="2"/>
        <v>6E-05</v>
      </c>
      <c r="K44" s="143"/>
      <c r="L44" s="143"/>
      <c r="M44" s="147">
        <v>20</v>
      </c>
      <c r="O44" s="143"/>
      <c r="P44" s="143"/>
      <c r="Q44" s="143"/>
      <c r="R44" s="147"/>
      <c r="S44" s="147"/>
      <c r="T44" s="147"/>
      <c r="U44" s="148"/>
    </row>
    <row r="45" spans="1:21" s="144" customFormat="1" ht="10.5">
      <c r="A45" s="147">
        <f t="shared" si="3"/>
        <v>18</v>
      </c>
      <c r="B45" s="149" t="s">
        <v>185</v>
      </c>
      <c r="C45" s="143">
        <v>6</v>
      </c>
      <c r="D45" s="144" t="s">
        <v>140</v>
      </c>
      <c r="E45" s="145">
        <v>0</v>
      </c>
      <c r="F45" s="145"/>
      <c r="G45" s="145">
        <f t="shared" si="0"/>
        <v>0</v>
      </c>
      <c r="H45" s="145">
        <f t="shared" si="1"/>
        <v>0</v>
      </c>
      <c r="I45" s="146">
        <v>6E-05</v>
      </c>
      <c r="J45" s="146">
        <f t="shared" si="2"/>
        <v>0.00036</v>
      </c>
      <c r="K45" s="143"/>
      <c r="L45" s="143"/>
      <c r="M45" s="147">
        <v>20</v>
      </c>
      <c r="O45" s="143"/>
      <c r="P45" s="143"/>
      <c r="Q45" s="143"/>
      <c r="R45" s="147"/>
      <c r="S45" s="147"/>
      <c r="T45" s="147"/>
      <c r="U45" s="148"/>
    </row>
    <row r="46" spans="1:21" s="144" customFormat="1" ht="10.5">
      <c r="A46" s="147">
        <f t="shared" si="3"/>
        <v>19</v>
      </c>
      <c r="B46" s="149" t="s">
        <v>203</v>
      </c>
      <c r="C46" s="143">
        <v>1</v>
      </c>
      <c r="D46" s="144" t="s">
        <v>140</v>
      </c>
      <c r="E46" s="145">
        <v>0</v>
      </c>
      <c r="F46" s="145"/>
      <c r="G46" s="145">
        <f t="shared" si="0"/>
        <v>0</v>
      </c>
      <c r="H46" s="145">
        <f t="shared" si="1"/>
        <v>0</v>
      </c>
      <c r="I46" s="146">
        <v>6E-05</v>
      </c>
      <c r="J46" s="146">
        <f t="shared" si="2"/>
        <v>6E-05</v>
      </c>
      <c r="K46" s="143"/>
      <c r="L46" s="143"/>
      <c r="M46" s="147">
        <v>20</v>
      </c>
      <c r="O46" s="143"/>
      <c r="P46" s="143"/>
      <c r="Q46" s="143"/>
      <c r="R46" s="147"/>
      <c r="S46" s="147"/>
      <c r="T46" s="147"/>
      <c r="U46" s="148"/>
    </row>
    <row r="47" spans="1:21" s="144" customFormat="1" ht="10.5">
      <c r="A47" s="147">
        <f t="shared" si="3"/>
        <v>20</v>
      </c>
      <c r="B47" s="149" t="s">
        <v>204</v>
      </c>
      <c r="C47" s="143">
        <v>2</v>
      </c>
      <c r="D47" s="144" t="s">
        <v>140</v>
      </c>
      <c r="E47" s="145">
        <v>0</v>
      </c>
      <c r="F47" s="145"/>
      <c r="G47" s="145">
        <f t="shared" si="0"/>
        <v>0</v>
      </c>
      <c r="H47" s="145">
        <f t="shared" si="1"/>
        <v>0</v>
      </c>
      <c r="I47" s="146">
        <v>6E-05</v>
      </c>
      <c r="J47" s="146">
        <f t="shared" si="2"/>
        <v>0.00012</v>
      </c>
      <c r="K47" s="143"/>
      <c r="L47" s="143"/>
      <c r="M47" s="147">
        <v>20</v>
      </c>
      <c r="O47" s="143"/>
      <c r="P47" s="143"/>
      <c r="Q47" s="143"/>
      <c r="R47" s="147"/>
      <c r="S47" s="147"/>
      <c r="T47" s="147"/>
      <c r="U47" s="148"/>
    </row>
    <row r="48" spans="1:21" s="144" customFormat="1" ht="10.5">
      <c r="A48" s="147">
        <f t="shared" si="3"/>
        <v>21</v>
      </c>
      <c r="B48" s="150" t="s">
        <v>207</v>
      </c>
      <c r="C48" s="143">
        <v>2</v>
      </c>
      <c r="D48" s="144" t="s">
        <v>140</v>
      </c>
      <c r="E48" s="145">
        <v>0</v>
      </c>
      <c r="F48" s="145"/>
      <c r="G48" s="145">
        <f t="shared" si="0"/>
        <v>0</v>
      </c>
      <c r="H48" s="145">
        <f t="shared" si="1"/>
        <v>0</v>
      </c>
      <c r="I48" s="146">
        <v>6E-05</v>
      </c>
      <c r="J48" s="146">
        <f t="shared" si="2"/>
        <v>0.00012</v>
      </c>
      <c r="K48" s="143"/>
      <c r="L48" s="143"/>
      <c r="M48" s="147">
        <v>20</v>
      </c>
      <c r="O48" s="143"/>
      <c r="P48" s="143"/>
      <c r="Q48" s="143"/>
      <c r="R48" s="147"/>
      <c r="S48" s="147"/>
      <c r="T48" s="147"/>
      <c r="U48" s="148"/>
    </row>
    <row r="49" spans="1:21" s="144" customFormat="1" ht="10.5">
      <c r="A49" s="147">
        <f t="shared" si="3"/>
        <v>22</v>
      </c>
      <c r="B49" s="150" t="s">
        <v>206</v>
      </c>
      <c r="C49" s="143">
        <v>2</v>
      </c>
      <c r="D49" s="144" t="s">
        <v>140</v>
      </c>
      <c r="E49" s="145">
        <v>0</v>
      </c>
      <c r="F49" s="145"/>
      <c r="G49" s="145">
        <f t="shared" si="0"/>
        <v>0</v>
      </c>
      <c r="H49" s="145">
        <f t="shared" si="1"/>
        <v>0</v>
      </c>
      <c r="I49" s="146">
        <v>6E-05</v>
      </c>
      <c r="J49" s="146">
        <f t="shared" si="2"/>
        <v>0.00012</v>
      </c>
      <c r="K49" s="143"/>
      <c r="L49" s="143"/>
      <c r="M49" s="147">
        <v>20</v>
      </c>
      <c r="O49" s="143"/>
      <c r="P49" s="143"/>
      <c r="Q49" s="143"/>
      <c r="R49" s="147"/>
      <c r="S49" s="147"/>
      <c r="T49" s="147"/>
      <c r="U49" s="148"/>
    </row>
    <row r="50" spans="1:21" s="144" customFormat="1" ht="10.5">
      <c r="A50" s="147">
        <f t="shared" si="3"/>
        <v>23</v>
      </c>
      <c r="B50" s="150" t="s">
        <v>205</v>
      </c>
      <c r="C50" s="143">
        <v>2</v>
      </c>
      <c r="D50" s="144" t="s">
        <v>140</v>
      </c>
      <c r="E50" s="145">
        <v>0</v>
      </c>
      <c r="F50" s="145"/>
      <c r="G50" s="145">
        <f t="shared" si="0"/>
        <v>0</v>
      </c>
      <c r="H50" s="145">
        <f t="shared" si="1"/>
        <v>0</v>
      </c>
      <c r="I50" s="146">
        <v>6E-05</v>
      </c>
      <c r="J50" s="146">
        <f t="shared" si="2"/>
        <v>0.00012</v>
      </c>
      <c r="K50" s="143"/>
      <c r="L50" s="143"/>
      <c r="M50" s="147">
        <v>20</v>
      </c>
      <c r="O50" s="143"/>
      <c r="P50" s="143"/>
      <c r="Q50" s="143"/>
      <c r="R50" s="147"/>
      <c r="S50" s="147"/>
      <c r="T50" s="147"/>
      <c r="U50" s="148"/>
    </row>
    <row r="51" spans="1:21" s="144" customFormat="1" ht="10.5">
      <c r="A51" s="147">
        <f t="shared" si="3"/>
        <v>24</v>
      </c>
      <c r="B51" s="149" t="s">
        <v>186</v>
      </c>
      <c r="C51" s="143">
        <v>12</v>
      </c>
      <c r="D51" s="144" t="s">
        <v>140</v>
      </c>
      <c r="E51" s="145">
        <v>0</v>
      </c>
      <c r="F51" s="145"/>
      <c r="G51" s="145">
        <f t="shared" si="0"/>
        <v>0</v>
      </c>
      <c r="H51" s="145">
        <f t="shared" si="1"/>
        <v>0</v>
      </c>
      <c r="I51" s="146">
        <v>0.00016</v>
      </c>
      <c r="J51" s="146">
        <f t="shared" si="2"/>
        <v>0.0019200000000000003</v>
      </c>
      <c r="K51" s="143"/>
      <c r="L51" s="143"/>
      <c r="M51" s="147">
        <v>20</v>
      </c>
      <c r="O51" s="143"/>
      <c r="P51" s="143"/>
      <c r="Q51" s="143"/>
      <c r="R51" s="147"/>
      <c r="S51" s="147"/>
      <c r="T51" s="147"/>
      <c r="U51" s="148"/>
    </row>
    <row r="52" spans="1:21" s="144" customFormat="1" ht="10.5">
      <c r="A52" s="147">
        <f t="shared" si="3"/>
        <v>25</v>
      </c>
      <c r="B52" s="150" t="s">
        <v>187</v>
      </c>
      <c r="C52" s="143">
        <v>2</v>
      </c>
      <c r="D52" s="144" t="s">
        <v>140</v>
      </c>
      <c r="E52" s="145">
        <v>0</v>
      </c>
      <c r="F52" s="145"/>
      <c r="G52" s="145">
        <f t="shared" si="0"/>
        <v>0</v>
      </c>
      <c r="H52" s="145">
        <f t="shared" si="1"/>
        <v>0</v>
      </c>
      <c r="I52" s="146">
        <v>0.00016</v>
      </c>
      <c r="J52" s="146">
        <f t="shared" si="2"/>
        <v>0.00032</v>
      </c>
      <c r="K52" s="143"/>
      <c r="L52" s="143"/>
      <c r="M52" s="147">
        <v>20</v>
      </c>
      <c r="O52" s="143"/>
      <c r="P52" s="143"/>
      <c r="Q52" s="143"/>
      <c r="R52" s="147"/>
      <c r="S52" s="147"/>
      <c r="T52" s="147"/>
      <c r="U52" s="148"/>
    </row>
    <row r="53" spans="1:21" s="144" customFormat="1" ht="10.5">
      <c r="A53" s="147">
        <f t="shared" si="3"/>
        <v>26</v>
      </c>
      <c r="B53" s="150" t="s">
        <v>188</v>
      </c>
      <c r="C53" s="143">
        <v>2</v>
      </c>
      <c r="D53" s="144" t="s">
        <v>140</v>
      </c>
      <c r="E53" s="145">
        <v>0</v>
      </c>
      <c r="F53" s="145"/>
      <c r="G53" s="145">
        <f t="shared" si="0"/>
        <v>0</v>
      </c>
      <c r="H53" s="145">
        <f t="shared" si="1"/>
        <v>0</v>
      </c>
      <c r="I53" s="146">
        <v>0.00016</v>
      </c>
      <c r="J53" s="146">
        <f t="shared" si="2"/>
        <v>0.00032</v>
      </c>
      <c r="K53" s="143"/>
      <c r="L53" s="143"/>
      <c r="M53" s="147">
        <v>20</v>
      </c>
      <c r="O53" s="143"/>
      <c r="P53" s="143"/>
      <c r="Q53" s="143"/>
      <c r="R53" s="147"/>
      <c r="S53" s="147"/>
      <c r="T53" s="147"/>
      <c r="U53" s="148"/>
    </row>
    <row r="54" spans="1:21" s="144" customFormat="1" ht="10.5">
      <c r="A54" s="147">
        <f t="shared" si="3"/>
        <v>27</v>
      </c>
      <c r="B54" s="150" t="s">
        <v>189</v>
      </c>
      <c r="C54" s="143">
        <v>12</v>
      </c>
      <c r="D54" s="144" t="s">
        <v>140</v>
      </c>
      <c r="E54" s="145">
        <v>0</v>
      </c>
      <c r="F54" s="145"/>
      <c r="G54" s="145">
        <f t="shared" si="0"/>
        <v>0</v>
      </c>
      <c r="H54" s="145">
        <f t="shared" si="1"/>
        <v>0</v>
      </c>
      <c r="I54" s="146">
        <v>0.00016</v>
      </c>
      <c r="J54" s="146">
        <f t="shared" si="2"/>
        <v>0.0019200000000000003</v>
      </c>
      <c r="K54" s="143"/>
      <c r="L54" s="143"/>
      <c r="M54" s="147">
        <v>20</v>
      </c>
      <c r="O54" s="143"/>
      <c r="P54" s="143"/>
      <c r="Q54" s="143"/>
      <c r="R54" s="147"/>
      <c r="S54" s="147"/>
      <c r="T54" s="147"/>
      <c r="U54" s="148"/>
    </row>
    <row r="55" spans="1:21" s="144" customFormat="1" ht="10.5">
      <c r="A55" s="147">
        <f t="shared" si="3"/>
        <v>28</v>
      </c>
      <c r="B55" s="150" t="s">
        <v>190</v>
      </c>
      <c r="C55" s="143">
        <v>14</v>
      </c>
      <c r="D55" s="144" t="s">
        <v>140</v>
      </c>
      <c r="E55" s="145">
        <v>0</v>
      </c>
      <c r="F55" s="145"/>
      <c r="G55" s="145">
        <f t="shared" si="0"/>
        <v>0</v>
      </c>
      <c r="H55" s="145">
        <f t="shared" si="1"/>
        <v>0</v>
      </c>
      <c r="I55" s="146">
        <v>0.00016</v>
      </c>
      <c r="J55" s="146">
        <f t="shared" si="2"/>
        <v>0.0022400000000000002</v>
      </c>
      <c r="K55" s="143"/>
      <c r="L55" s="143"/>
      <c r="M55" s="147">
        <v>20</v>
      </c>
      <c r="O55" s="143"/>
      <c r="P55" s="143"/>
      <c r="Q55" s="143"/>
      <c r="R55" s="147"/>
      <c r="S55" s="147"/>
      <c r="T55" s="147"/>
      <c r="U55" s="148"/>
    </row>
    <row r="56" spans="1:21" s="144" customFormat="1" ht="10.5">
      <c r="A56" s="147">
        <f t="shared" si="3"/>
        <v>29</v>
      </c>
      <c r="B56" s="149" t="s">
        <v>191</v>
      </c>
      <c r="C56" s="143">
        <v>10</v>
      </c>
      <c r="D56" s="144" t="s">
        <v>140</v>
      </c>
      <c r="E56" s="145">
        <v>0</v>
      </c>
      <c r="F56" s="145"/>
      <c r="G56" s="145">
        <f t="shared" si="0"/>
        <v>0</v>
      </c>
      <c r="H56" s="145">
        <f t="shared" si="1"/>
        <v>0</v>
      </c>
      <c r="I56" s="146">
        <v>6E-05</v>
      </c>
      <c r="J56" s="146">
        <f t="shared" si="2"/>
        <v>0.0006000000000000001</v>
      </c>
      <c r="K56" s="143"/>
      <c r="L56" s="143"/>
      <c r="M56" s="147">
        <v>20</v>
      </c>
      <c r="O56" s="143"/>
      <c r="P56" s="143"/>
      <c r="Q56" s="143"/>
      <c r="R56" s="147"/>
      <c r="S56" s="147"/>
      <c r="T56" s="147"/>
      <c r="U56" s="148"/>
    </row>
    <row r="57" spans="1:21" s="144" customFormat="1" ht="10.5">
      <c r="A57" s="142" t="s">
        <v>208</v>
      </c>
      <c r="C57" s="143"/>
      <c r="E57" s="145"/>
      <c r="F57" s="145"/>
      <c r="G57" s="145"/>
      <c r="H57" s="145"/>
      <c r="I57" s="146"/>
      <c r="J57" s="146"/>
      <c r="K57" s="143"/>
      <c r="L57" s="143"/>
      <c r="M57" s="147"/>
      <c r="O57" s="143"/>
      <c r="P57" s="143"/>
      <c r="Q57" s="143"/>
      <c r="R57" s="147"/>
      <c r="S57" s="147"/>
      <c r="T57" s="147"/>
      <c r="U57" s="148"/>
    </row>
    <row r="58" spans="1:25" s="144" customFormat="1" ht="10.5">
      <c r="A58" s="147">
        <f>A56+1</f>
        <v>30</v>
      </c>
      <c r="B58" s="150" t="s">
        <v>209</v>
      </c>
      <c r="C58" s="143">
        <v>4</v>
      </c>
      <c r="D58" s="144" t="s">
        <v>140</v>
      </c>
      <c r="E58" s="145">
        <v>0</v>
      </c>
      <c r="F58" s="145"/>
      <c r="G58" s="145">
        <f>ROUND(C58*E58,2)</f>
        <v>0</v>
      </c>
      <c r="H58" s="145">
        <f>ROUND(C58*E58,2)</f>
        <v>0</v>
      </c>
      <c r="I58" s="146">
        <v>0.00016</v>
      </c>
      <c r="J58" s="146">
        <f>C58*I58</f>
        <v>0.00064</v>
      </c>
      <c r="K58" s="143"/>
      <c r="L58" s="143"/>
      <c r="M58" s="147">
        <v>20</v>
      </c>
      <c r="N58" s="144" t="s">
        <v>118</v>
      </c>
      <c r="O58" s="143"/>
      <c r="P58" s="143"/>
      <c r="Q58" s="143"/>
      <c r="R58" s="147" t="s">
        <v>2</v>
      </c>
      <c r="S58" s="147" t="s">
        <v>2</v>
      </c>
      <c r="T58" s="147" t="s">
        <v>42</v>
      </c>
      <c r="U58" s="148"/>
      <c r="X58" s="144" t="s">
        <v>164</v>
      </c>
      <c r="Y58" s="144" t="s">
        <v>118</v>
      </c>
    </row>
    <row r="59" spans="1:21" s="144" customFormat="1" ht="10.5">
      <c r="A59" s="147">
        <f>A58+1</f>
        <v>31</v>
      </c>
      <c r="B59" s="150" t="s">
        <v>210</v>
      </c>
      <c r="C59" s="143">
        <v>10</v>
      </c>
      <c r="D59" s="144" t="s">
        <v>140</v>
      </c>
      <c r="E59" s="145">
        <v>0</v>
      </c>
      <c r="F59" s="145"/>
      <c r="G59" s="145">
        <f>ROUND(C59*E59,2)</f>
        <v>0</v>
      </c>
      <c r="H59" s="145">
        <f>ROUND(C59*E59,2)</f>
        <v>0</v>
      </c>
      <c r="I59" s="146">
        <v>0.00016</v>
      </c>
      <c r="J59" s="146">
        <f>C59*I59</f>
        <v>0.0016</v>
      </c>
      <c r="K59" s="143"/>
      <c r="L59" s="143"/>
      <c r="M59" s="147">
        <v>20</v>
      </c>
      <c r="O59" s="143"/>
      <c r="P59" s="143"/>
      <c r="Q59" s="143"/>
      <c r="R59" s="147"/>
      <c r="S59" s="147"/>
      <c r="T59" s="147"/>
      <c r="U59" s="148"/>
    </row>
    <row r="60" spans="1:21" s="144" customFormat="1" ht="10.5">
      <c r="A60" s="142" t="s">
        <v>165</v>
      </c>
      <c r="C60" s="143"/>
      <c r="E60" s="145"/>
      <c r="F60" s="145"/>
      <c r="G60" s="145"/>
      <c r="H60" s="145"/>
      <c r="I60" s="146"/>
      <c r="J60" s="146"/>
      <c r="K60" s="143"/>
      <c r="L60" s="143"/>
      <c r="M60" s="147"/>
      <c r="O60" s="143"/>
      <c r="P60" s="143"/>
      <c r="Q60" s="143"/>
      <c r="R60" s="147"/>
      <c r="S60" s="147"/>
      <c r="T60" s="147"/>
      <c r="U60" s="148"/>
    </row>
    <row r="61" spans="1:25" s="144" customFormat="1" ht="10.5">
      <c r="A61" s="147">
        <f>A59+1</f>
        <v>32</v>
      </c>
      <c r="B61" s="150" t="s">
        <v>179</v>
      </c>
      <c r="C61" s="143">
        <v>2</v>
      </c>
      <c r="D61" s="144" t="s">
        <v>135</v>
      </c>
      <c r="E61" s="145">
        <v>0</v>
      </c>
      <c r="F61" s="145"/>
      <c r="G61" s="145">
        <f>ROUND(C61*E61,2)</f>
        <v>0</v>
      </c>
      <c r="H61" s="145">
        <f>ROUND(C61*E61,2)</f>
        <v>0</v>
      </c>
      <c r="I61" s="146">
        <v>0.002</v>
      </c>
      <c r="J61" s="146">
        <f>C61*I61</f>
        <v>0.004</v>
      </c>
      <c r="K61" s="143"/>
      <c r="L61" s="143"/>
      <c r="M61" s="147">
        <v>20</v>
      </c>
      <c r="N61" s="144" t="s">
        <v>118</v>
      </c>
      <c r="O61" s="143"/>
      <c r="P61" s="143"/>
      <c r="Q61" s="143"/>
      <c r="R61" s="147" t="s">
        <v>2</v>
      </c>
      <c r="S61" s="147" t="s">
        <v>2</v>
      </c>
      <c r="T61" s="147" t="s">
        <v>42</v>
      </c>
      <c r="U61" s="148">
        <v>59.812</v>
      </c>
      <c r="X61" s="144" t="s">
        <v>162</v>
      </c>
      <c r="Y61" s="144" t="s">
        <v>163</v>
      </c>
    </row>
    <row r="62" spans="1:25" s="144" customFormat="1" ht="10.5">
      <c r="A62" s="147">
        <f>A61+1</f>
        <v>33</v>
      </c>
      <c r="B62" s="150" t="s">
        <v>166</v>
      </c>
      <c r="C62" s="143">
        <v>1</v>
      </c>
      <c r="D62" s="144" t="s">
        <v>135</v>
      </c>
      <c r="E62" s="145">
        <v>0</v>
      </c>
      <c r="F62" s="145"/>
      <c r="G62" s="145">
        <f>ROUND(C62*E62,2)</f>
        <v>0</v>
      </c>
      <c r="H62" s="145">
        <f>ROUND(C62*E62,2)</f>
        <v>0</v>
      </c>
      <c r="I62" s="146">
        <v>0.002</v>
      </c>
      <c r="J62" s="146">
        <f>C62*I62</f>
        <v>0.002</v>
      </c>
      <c r="K62" s="143"/>
      <c r="L62" s="143"/>
      <c r="M62" s="147">
        <v>20</v>
      </c>
      <c r="N62" s="144" t="s">
        <v>118</v>
      </c>
      <c r="O62" s="143"/>
      <c r="P62" s="143"/>
      <c r="Q62" s="143"/>
      <c r="R62" s="147" t="s">
        <v>2</v>
      </c>
      <c r="S62" s="147" t="s">
        <v>2</v>
      </c>
      <c r="T62" s="147" t="s">
        <v>42</v>
      </c>
      <c r="U62" s="148">
        <v>59.812</v>
      </c>
      <c r="X62" s="144" t="s">
        <v>162</v>
      </c>
      <c r="Y62" s="144" t="s">
        <v>163</v>
      </c>
    </row>
    <row r="63" spans="1:25" s="144" customFormat="1" ht="10.5">
      <c r="A63" s="147">
        <f>A62+1</f>
        <v>34</v>
      </c>
      <c r="B63" s="150" t="s">
        <v>167</v>
      </c>
      <c r="C63" s="143">
        <v>7</v>
      </c>
      <c r="D63" s="144" t="s">
        <v>135</v>
      </c>
      <c r="E63" s="145">
        <v>0</v>
      </c>
      <c r="F63" s="145"/>
      <c r="G63" s="145">
        <f>ROUND(C63*E63,2)</f>
        <v>0</v>
      </c>
      <c r="H63" s="145">
        <f>ROUND(C63*E63,2)</f>
        <v>0</v>
      </c>
      <c r="I63" s="146">
        <v>0.00016</v>
      </c>
      <c r="J63" s="146">
        <f>C63*I63</f>
        <v>0.0011200000000000001</v>
      </c>
      <c r="K63" s="143"/>
      <c r="L63" s="143"/>
      <c r="M63" s="147">
        <v>20</v>
      </c>
      <c r="N63" s="144" t="s">
        <v>118</v>
      </c>
      <c r="O63" s="143"/>
      <c r="P63" s="143"/>
      <c r="Q63" s="143"/>
      <c r="R63" s="147" t="s">
        <v>2</v>
      </c>
      <c r="S63" s="147" t="s">
        <v>2</v>
      </c>
      <c r="T63" s="147" t="s">
        <v>42</v>
      </c>
      <c r="U63" s="148">
        <v>59.812</v>
      </c>
      <c r="X63" s="144" t="s">
        <v>162</v>
      </c>
      <c r="Y63" s="144" t="s">
        <v>163</v>
      </c>
    </row>
    <row r="64" spans="1:25" s="144" customFormat="1" ht="10.5">
      <c r="A64" s="147">
        <f>A63+1</f>
        <v>35</v>
      </c>
      <c r="B64" s="150" t="s">
        <v>211</v>
      </c>
      <c r="C64" s="143">
        <v>5</v>
      </c>
      <c r="D64" s="144" t="s">
        <v>135</v>
      </c>
      <c r="E64" s="145">
        <v>0</v>
      </c>
      <c r="F64" s="145"/>
      <c r="G64" s="145">
        <f>ROUND(C64*E64,2)</f>
        <v>0</v>
      </c>
      <c r="H64" s="145">
        <f>ROUND(C64*E64,2)</f>
        <v>0</v>
      </c>
      <c r="I64" s="146">
        <v>0.00016</v>
      </c>
      <c r="J64" s="146">
        <f>C64*I64</f>
        <v>0.0008</v>
      </c>
      <c r="K64" s="143"/>
      <c r="L64" s="143"/>
      <c r="M64" s="147">
        <v>20</v>
      </c>
      <c r="N64" s="144" t="s">
        <v>118</v>
      </c>
      <c r="O64" s="143"/>
      <c r="P64" s="143"/>
      <c r="Q64" s="143"/>
      <c r="R64" s="147" t="s">
        <v>2</v>
      </c>
      <c r="S64" s="147" t="s">
        <v>2</v>
      </c>
      <c r="T64" s="147" t="s">
        <v>42</v>
      </c>
      <c r="U64" s="148">
        <v>59.812</v>
      </c>
      <c r="X64" s="144" t="s">
        <v>162</v>
      </c>
      <c r="Y64" s="144" t="s">
        <v>163</v>
      </c>
    </row>
    <row r="65" spans="1:13" ht="10.5">
      <c r="A65" s="167" t="s">
        <v>146</v>
      </c>
      <c r="B65" s="167"/>
      <c r="C65" s="167"/>
      <c r="D65" s="167"/>
      <c r="M65" s="134"/>
    </row>
    <row r="66" spans="1:13" ht="10.5">
      <c r="A66" s="166" t="s">
        <v>212</v>
      </c>
      <c r="B66" s="166"/>
      <c r="C66" s="166"/>
      <c r="D66" s="166"/>
      <c r="M66" s="134"/>
    </row>
    <row r="67" spans="1:13" ht="10.5">
      <c r="A67" s="147">
        <f>A64+1</f>
        <v>36</v>
      </c>
      <c r="B67" s="136" t="s">
        <v>147</v>
      </c>
      <c r="C67" s="136">
        <v>14</v>
      </c>
      <c r="D67" s="136" t="s">
        <v>140</v>
      </c>
      <c r="E67" s="114">
        <v>0</v>
      </c>
      <c r="G67" s="114">
        <f>ROUND(C67*E67,2)</f>
        <v>0</v>
      </c>
      <c r="H67" s="114">
        <f>ROUND(C67*E67,2)</f>
        <v>0</v>
      </c>
      <c r="I67" s="115">
        <v>0.000977</v>
      </c>
      <c r="J67" s="115">
        <f>C67*I67</f>
        <v>0.013678</v>
      </c>
      <c r="M67" s="134">
        <v>20</v>
      </c>
    </row>
    <row r="68" spans="1:4" ht="10.5">
      <c r="A68" s="167" t="s">
        <v>148</v>
      </c>
      <c r="B68" s="167"/>
      <c r="C68" s="167"/>
      <c r="D68" s="167"/>
    </row>
    <row r="69" spans="1:4" ht="10.5">
      <c r="A69" s="166" t="s">
        <v>215</v>
      </c>
      <c r="B69" s="166"/>
      <c r="C69" s="166"/>
      <c r="D69" s="166"/>
    </row>
    <row r="70" spans="1:13" ht="10.5">
      <c r="A70" s="147">
        <f>A67+1</f>
        <v>37</v>
      </c>
      <c r="B70" s="139" t="s">
        <v>214</v>
      </c>
      <c r="C70" s="136">
        <v>2</v>
      </c>
      <c r="D70" s="136" t="s">
        <v>140</v>
      </c>
      <c r="E70" s="114">
        <v>0</v>
      </c>
      <c r="G70" s="114">
        <f>ROUND(C70*E70,2)</f>
        <v>0</v>
      </c>
      <c r="H70" s="114">
        <f>ROUND(C70*E70,2)</f>
        <v>0</v>
      </c>
      <c r="I70" s="115">
        <v>6E-05</v>
      </c>
      <c r="J70" s="115">
        <f>C70*I70</f>
        <v>0.00012</v>
      </c>
      <c r="M70" s="116">
        <v>20</v>
      </c>
    </row>
    <row r="71" spans="1:13" ht="10.5">
      <c r="A71" s="147">
        <f>A70+1</f>
        <v>38</v>
      </c>
      <c r="B71" s="139" t="s">
        <v>196</v>
      </c>
      <c r="C71" s="136">
        <v>4</v>
      </c>
      <c r="D71" s="136" t="s">
        <v>140</v>
      </c>
      <c r="E71" s="114">
        <v>0</v>
      </c>
      <c r="G71" s="114">
        <f>ROUND(C71*E71,2)</f>
        <v>0</v>
      </c>
      <c r="H71" s="114">
        <f>ROUND(C71*E71,2)</f>
        <v>0</v>
      </c>
      <c r="I71" s="115">
        <v>6E-05</v>
      </c>
      <c r="J71" s="115">
        <f>C71*I71</f>
        <v>0.00024</v>
      </c>
      <c r="M71" s="116">
        <v>20</v>
      </c>
    </row>
    <row r="72" spans="1:13" ht="12.75" customHeight="1">
      <c r="A72" s="147">
        <f>A71+1</f>
        <v>39</v>
      </c>
      <c r="B72" s="139" t="s">
        <v>213</v>
      </c>
      <c r="C72" s="136">
        <v>4</v>
      </c>
      <c r="D72" s="136" t="s">
        <v>140</v>
      </c>
      <c r="E72" s="114">
        <v>0</v>
      </c>
      <c r="G72" s="114">
        <f>ROUND(C72*E72,2)</f>
        <v>0</v>
      </c>
      <c r="H72" s="114">
        <f>ROUND(C72*E72,2)</f>
        <v>0</v>
      </c>
      <c r="I72" s="115">
        <v>6E-05</v>
      </c>
      <c r="J72" s="115">
        <f>C72*I72</f>
        <v>0.00024</v>
      </c>
      <c r="M72" s="116">
        <v>20</v>
      </c>
    </row>
    <row r="73" spans="1:13" ht="12.75" customHeight="1">
      <c r="A73" s="147">
        <f>A72+1</f>
        <v>40</v>
      </c>
      <c r="B73" s="139" t="s">
        <v>169</v>
      </c>
      <c r="C73" s="136">
        <v>4</v>
      </c>
      <c r="D73" s="136" t="s">
        <v>140</v>
      </c>
      <c r="E73" s="114">
        <v>0</v>
      </c>
      <c r="G73" s="114">
        <f>ROUND(C73*E73,2)</f>
        <v>0</v>
      </c>
      <c r="H73" s="114">
        <f>ROUND(C73*E73,2)</f>
        <v>0</v>
      </c>
      <c r="I73" s="115">
        <v>6E-05</v>
      </c>
      <c r="J73" s="115">
        <f>C73*I73</f>
        <v>0.00024</v>
      </c>
      <c r="M73" s="116">
        <v>20</v>
      </c>
    </row>
    <row r="74" spans="1:4" ht="10.5">
      <c r="A74" s="166" t="s">
        <v>149</v>
      </c>
      <c r="B74" s="166"/>
      <c r="C74" s="166"/>
      <c r="D74" s="166"/>
    </row>
    <row r="75" spans="1:13" ht="10.5">
      <c r="A75" s="147">
        <f>A73+1</f>
        <v>41</v>
      </c>
      <c r="B75" s="139" t="s">
        <v>216</v>
      </c>
      <c r="C75" s="136">
        <v>4</v>
      </c>
      <c r="D75" s="136" t="s">
        <v>140</v>
      </c>
      <c r="E75" s="114">
        <v>0</v>
      </c>
      <c r="G75" s="114">
        <f>ROUND(C75*E75,2)</f>
        <v>0</v>
      </c>
      <c r="H75" s="114">
        <f>ROUND(C75*E75,2)</f>
        <v>0</v>
      </c>
      <c r="I75" s="115">
        <v>6E-05</v>
      </c>
      <c r="J75" s="115">
        <f>C75*I75</f>
        <v>0.00024</v>
      </c>
      <c r="M75" s="116">
        <v>20</v>
      </c>
    </row>
    <row r="76" spans="1:4" ht="10.5">
      <c r="A76" s="166" t="s">
        <v>225</v>
      </c>
      <c r="B76" s="166"/>
      <c r="C76" s="166"/>
      <c r="D76" s="166"/>
    </row>
    <row r="77" spans="1:13" ht="10.5">
      <c r="A77" s="147">
        <f>A75+1</f>
        <v>42</v>
      </c>
      <c r="B77" s="139" t="s">
        <v>226</v>
      </c>
      <c r="C77" s="136">
        <v>4</v>
      </c>
      <c r="D77" s="136" t="s">
        <v>140</v>
      </c>
      <c r="E77" s="114">
        <v>0</v>
      </c>
      <c r="G77" s="114">
        <f>ROUND(C77*E77,2)</f>
        <v>0</v>
      </c>
      <c r="H77" s="114">
        <f>ROUND(C77*E77,2)</f>
        <v>0</v>
      </c>
      <c r="I77" s="115">
        <v>6E-05</v>
      </c>
      <c r="J77" s="115">
        <f>C77*I77</f>
        <v>0.00024</v>
      </c>
      <c r="M77" s="116">
        <v>20</v>
      </c>
    </row>
    <row r="78" spans="1:4" ht="10.5">
      <c r="A78" s="166" t="s">
        <v>217</v>
      </c>
      <c r="B78" s="166"/>
      <c r="C78" s="166"/>
      <c r="D78" s="166"/>
    </row>
    <row r="79" spans="1:13" ht="10.5">
      <c r="A79" s="147">
        <f>A77+1</f>
        <v>43</v>
      </c>
      <c r="B79" s="139" t="s">
        <v>218</v>
      </c>
      <c r="C79" s="136">
        <v>2</v>
      </c>
      <c r="D79" s="136" t="s">
        <v>140</v>
      </c>
      <c r="E79" s="114">
        <v>0</v>
      </c>
      <c r="G79" s="114">
        <f>ROUND(C79*E79,2)</f>
        <v>0</v>
      </c>
      <c r="H79" s="114">
        <f>ROUND(C79*E79,2)</f>
        <v>0</v>
      </c>
      <c r="I79" s="115">
        <v>6E-05</v>
      </c>
      <c r="J79" s="115">
        <f>C79*I79</f>
        <v>0.00012</v>
      </c>
      <c r="M79" s="116">
        <v>20</v>
      </c>
    </row>
    <row r="80" spans="2:21" ht="10.5">
      <c r="B80" s="128" t="s">
        <v>119</v>
      </c>
      <c r="C80" s="129">
        <f>H80</f>
        <v>0</v>
      </c>
      <c r="F80" s="129">
        <f>SUM(F14:F79)</f>
        <v>0</v>
      </c>
      <c r="G80" s="129">
        <f>SUM(G14:G79)</f>
        <v>0</v>
      </c>
      <c r="H80" s="129">
        <f>SUM(H14:H79)</f>
        <v>0</v>
      </c>
      <c r="J80" s="130">
        <f>SUM(J17:J79)</f>
        <v>0.07800300000000002</v>
      </c>
      <c r="L80" s="131">
        <f>SUM(L21:L79)</f>
        <v>0</v>
      </c>
      <c r="U80" s="117">
        <f>SUM(U21:U79)</f>
        <v>239.248</v>
      </c>
    </row>
    <row r="82" spans="2:21" ht="10.5">
      <c r="B82" s="128" t="s">
        <v>119</v>
      </c>
      <c r="C82" s="131">
        <f>H82</f>
        <v>0</v>
      </c>
      <c r="F82" s="129">
        <f>+F80</f>
        <v>0</v>
      </c>
      <c r="G82" s="129">
        <f>+G80</f>
        <v>0</v>
      </c>
      <c r="H82" s="129">
        <f>+H80</f>
        <v>0</v>
      </c>
      <c r="J82" s="130">
        <f>+J80</f>
        <v>0.07800300000000002</v>
      </c>
      <c r="L82" s="131">
        <f>+L80</f>
        <v>0</v>
      </c>
      <c r="U82" s="117">
        <f>+U80</f>
        <v>239.248</v>
      </c>
    </row>
    <row r="83" ht="10.5">
      <c r="G83" s="1"/>
    </row>
    <row r="84" ht="10.5">
      <c r="A84" s="138"/>
    </row>
    <row r="85" spans="1:25" ht="10.5">
      <c r="A85" s="147">
        <f>A79+1</f>
        <v>44</v>
      </c>
      <c r="B85" s="118" t="s">
        <v>121</v>
      </c>
      <c r="C85" s="113">
        <f>C18</f>
        <v>8</v>
      </c>
      <c r="D85" s="112" t="s">
        <v>117</v>
      </c>
      <c r="E85" s="114">
        <v>0</v>
      </c>
      <c r="F85" s="114">
        <f>ROUND(C85*E85,2)</f>
        <v>0</v>
      </c>
      <c r="H85" s="114">
        <f>ROUND(C85*E85,2)</f>
        <v>0</v>
      </c>
      <c r="I85" s="115">
        <v>0.00135</v>
      </c>
      <c r="J85" s="115">
        <f>C85*I85</f>
        <v>0.0108</v>
      </c>
      <c r="M85" s="116">
        <v>20</v>
      </c>
      <c r="N85" s="112" t="s">
        <v>118</v>
      </c>
      <c r="R85" s="116" t="s">
        <v>2</v>
      </c>
      <c r="S85" s="116" t="s">
        <v>2</v>
      </c>
      <c r="T85" s="116" t="s">
        <v>122</v>
      </c>
      <c r="U85" s="117">
        <v>7.961</v>
      </c>
      <c r="X85" s="112" t="s">
        <v>123</v>
      </c>
      <c r="Y85" s="112" t="s">
        <v>118</v>
      </c>
    </row>
    <row r="86" spans="1:25" ht="10.5">
      <c r="A86" s="147">
        <f>A85+1</f>
        <v>45</v>
      </c>
      <c r="B86" s="118" t="s">
        <v>220</v>
      </c>
      <c r="C86" s="113">
        <f>C19</f>
        <v>2</v>
      </c>
      <c r="D86" s="112" t="s">
        <v>117</v>
      </c>
      <c r="E86" s="114">
        <v>0</v>
      </c>
      <c r="F86" s="114">
        <f>ROUND(C86*E86,2)</f>
        <v>0</v>
      </c>
      <c r="H86" s="114">
        <f>ROUND(C86*E86,2)</f>
        <v>0</v>
      </c>
      <c r="I86" s="115">
        <v>0.00203</v>
      </c>
      <c r="J86" s="115">
        <f>C86*I86</f>
        <v>0.00406</v>
      </c>
      <c r="M86" s="116">
        <v>20</v>
      </c>
      <c r="N86" s="112" t="s">
        <v>118</v>
      </c>
      <c r="R86" s="116" t="s">
        <v>2</v>
      </c>
      <c r="S86" s="116" t="s">
        <v>2</v>
      </c>
      <c r="T86" s="116" t="s">
        <v>122</v>
      </c>
      <c r="U86" s="117">
        <v>17.682</v>
      </c>
      <c r="X86" s="112" t="s">
        <v>123</v>
      </c>
      <c r="Y86" s="112" t="s">
        <v>118</v>
      </c>
    </row>
    <row r="87" spans="1:25" ht="10.5">
      <c r="A87" s="147">
        <f>A86+1</f>
        <v>46</v>
      </c>
      <c r="B87" s="118" t="s">
        <v>219</v>
      </c>
      <c r="C87" s="113">
        <f>C79</f>
        <v>2</v>
      </c>
      <c r="D87" s="112" t="s">
        <v>140</v>
      </c>
      <c r="E87" s="114">
        <v>0</v>
      </c>
      <c r="F87" s="114">
        <f>ROUND(C87*E87,2)</f>
        <v>0</v>
      </c>
      <c r="H87" s="114">
        <f>ROUND(C87*E87,2)</f>
        <v>0</v>
      </c>
      <c r="I87" s="115">
        <v>0.00558</v>
      </c>
      <c r="J87" s="115">
        <f>C87*I87</f>
        <v>0.01116</v>
      </c>
      <c r="M87" s="116">
        <v>20</v>
      </c>
      <c r="N87" s="112" t="s">
        <v>118</v>
      </c>
      <c r="R87" s="116" t="s">
        <v>2</v>
      </c>
      <c r="S87" s="116" t="s">
        <v>2</v>
      </c>
      <c r="T87" s="116" t="s">
        <v>122</v>
      </c>
      <c r="U87" s="117">
        <v>8.67</v>
      </c>
      <c r="X87" s="112" t="s">
        <v>123</v>
      </c>
      <c r="Y87" s="112" t="s">
        <v>118</v>
      </c>
    </row>
    <row r="88" spans="1:25" ht="10.5">
      <c r="A88" s="147">
        <f>A87+1</f>
        <v>47</v>
      </c>
      <c r="B88" s="118" t="s">
        <v>124</v>
      </c>
      <c r="C88" s="113">
        <v>0.1</v>
      </c>
      <c r="D88" s="112" t="s">
        <v>125</v>
      </c>
      <c r="E88" s="114">
        <v>0</v>
      </c>
      <c r="F88" s="114">
        <f>ROUND(C88*E88,2)</f>
        <v>0</v>
      </c>
      <c r="H88" s="114">
        <f>ROUND(C88*E88,2)</f>
        <v>0</v>
      </c>
      <c r="M88" s="116">
        <v>20</v>
      </c>
      <c r="N88" s="112" t="s">
        <v>118</v>
      </c>
      <c r="R88" s="116" t="s">
        <v>2</v>
      </c>
      <c r="S88" s="116" t="s">
        <v>2</v>
      </c>
      <c r="T88" s="116" t="s">
        <v>122</v>
      </c>
      <c r="U88" s="117">
        <v>0.225</v>
      </c>
      <c r="X88" s="112" t="s">
        <v>126</v>
      </c>
      <c r="Y88" s="112" t="s">
        <v>118</v>
      </c>
    </row>
    <row r="89" spans="1:25" s="144" customFormat="1" ht="10.5">
      <c r="A89" s="147">
        <f>A88+1</f>
        <v>48</v>
      </c>
      <c r="B89" s="150" t="s">
        <v>170</v>
      </c>
      <c r="C89" s="143">
        <f>SUM(C85:C86)</f>
        <v>10</v>
      </c>
      <c r="D89" s="144" t="s">
        <v>117</v>
      </c>
      <c r="E89" s="145">
        <v>0</v>
      </c>
      <c r="F89" s="145">
        <f>ROUND(C89*E89,2)</f>
        <v>0</v>
      </c>
      <c r="G89" s="145"/>
      <c r="H89" s="145">
        <f>ROUND(C89*E89,2)</f>
        <v>0</v>
      </c>
      <c r="I89" s="146"/>
      <c r="J89" s="146">
        <f>C89*I89</f>
        <v>0</v>
      </c>
      <c r="K89" s="143"/>
      <c r="L89" s="143"/>
      <c r="M89" s="147">
        <v>20</v>
      </c>
      <c r="N89" s="144" t="s">
        <v>118</v>
      </c>
      <c r="O89" s="143"/>
      <c r="P89" s="143"/>
      <c r="Q89" s="143"/>
      <c r="R89" s="147" t="s">
        <v>2</v>
      </c>
      <c r="S89" s="147" t="s">
        <v>2</v>
      </c>
      <c r="T89" s="147" t="s">
        <v>122</v>
      </c>
      <c r="U89" s="148">
        <v>10.988</v>
      </c>
      <c r="X89" s="144" t="s">
        <v>171</v>
      </c>
      <c r="Y89" s="144" t="s">
        <v>118</v>
      </c>
    </row>
    <row r="90" spans="1:21" ht="10.5">
      <c r="A90" s="138"/>
      <c r="B90" s="128" t="s">
        <v>127</v>
      </c>
      <c r="C90" s="129">
        <f>H90</f>
        <v>0</v>
      </c>
      <c r="F90" s="129">
        <f>SUM(F85:F89)</f>
        <v>0</v>
      </c>
      <c r="G90" s="129">
        <f>SUM(G87:G88)</f>
        <v>0</v>
      </c>
      <c r="H90" s="129">
        <f>SUM(H85:H89)</f>
        <v>0</v>
      </c>
      <c r="J90" s="130">
        <f>SUM(J87:J88)</f>
        <v>0.01116</v>
      </c>
      <c r="L90" s="131">
        <f>SUM(L87:L88)</f>
        <v>0</v>
      </c>
      <c r="U90" s="117">
        <f>SUM(U87:U88)</f>
        <v>8.895</v>
      </c>
    </row>
    <row r="91" spans="1:12" ht="10.5">
      <c r="A91" s="138"/>
      <c r="B91" s="128"/>
      <c r="C91" s="129"/>
      <c r="F91" s="129"/>
      <c r="G91" s="129"/>
      <c r="H91" s="129"/>
      <c r="J91" s="130"/>
      <c r="L91" s="131"/>
    </row>
    <row r="92" spans="1:13" ht="10.5">
      <c r="A92" s="147">
        <f>A89+1</f>
        <v>49</v>
      </c>
      <c r="B92" s="1" t="s">
        <v>154</v>
      </c>
      <c r="C92" s="3">
        <f>C62+C61+C63+C64</f>
        <v>15</v>
      </c>
      <c r="D92" s="1" t="s">
        <v>117</v>
      </c>
      <c r="E92" s="4">
        <v>0</v>
      </c>
      <c r="F92" s="114">
        <f>ROUND(C92*E92,2)</f>
        <v>0</v>
      </c>
      <c r="G92" s="129"/>
      <c r="H92" s="114">
        <f>ROUND(C92*E92,2)</f>
        <v>0</v>
      </c>
      <c r="J92" s="130"/>
      <c r="L92" s="131"/>
      <c r="M92" s="116">
        <v>20</v>
      </c>
    </row>
    <row r="93" spans="1:13" ht="10.5">
      <c r="A93" s="147">
        <f>A92+1</f>
        <v>50</v>
      </c>
      <c r="B93" s="1" t="s">
        <v>155</v>
      </c>
      <c r="C93" s="3">
        <f>C92</f>
        <v>15</v>
      </c>
      <c r="D93" s="1" t="s">
        <v>117</v>
      </c>
      <c r="E93" s="4">
        <v>0</v>
      </c>
      <c r="F93" s="114">
        <f>ROUND(C93*E93,2)</f>
        <v>0</v>
      </c>
      <c r="G93" s="129"/>
      <c r="H93" s="114">
        <f>ROUND(C93*E93,2)</f>
        <v>0</v>
      </c>
      <c r="J93" s="130"/>
      <c r="L93" s="131"/>
      <c r="M93" s="116">
        <v>20</v>
      </c>
    </row>
    <row r="94" spans="1:13" ht="10.5">
      <c r="A94" s="147">
        <f>A93+1</f>
        <v>51</v>
      </c>
      <c r="B94" s="1" t="s">
        <v>150</v>
      </c>
      <c r="C94" s="3">
        <f>C93</f>
        <v>15</v>
      </c>
      <c r="D94" s="1" t="s">
        <v>117</v>
      </c>
      <c r="E94" s="4">
        <v>0</v>
      </c>
      <c r="F94" s="114">
        <f>ROUND(C94*E94,2)</f>
        <v>0</v>
      </c>
      <c r="G94" s="129"/>
      <c r="H94" s="114">
        <f>ROUND(C94*E94,2)</f>
        <v>0</v>
      </c>
      <c r="J94" s="130"/>
      <c r="L94" s="131"/>
      <c r="M94" s="116">
        <v>20</v>
      </c>
    </row>
    <row r="95" spans="1:13" ht="10.5">
      <c r="A95" s="147">
        <f>A94+1</f>
        <v>52</v>
      </c>
      <c r="B95" s="1" t="s">
        <v>151</v>
      </c>
      <c r="C95" s="3">
        <f>C93</f>
        <v>15</v>
      </c>
      <c r="D95" s="1" t="s">
        <v>117</v>
      </c>
      <c r="E95" s="4">
        <v>0</v>
      </c>
      <c r="F95" s="114">
        <f>ROUND(C95*E95,2)</f>
        <v>0</v>
      </c>
      <c r="G95" s="129"/>
      <c r="H95" s="114">
        <f>ROUND(C95*E95,2)</f>
        <v>0</v>
      </c>
      <c r="J95" s="130"/>
      <c r="L95" s="131"/>
      <c r="M95" s="116">
        <v>20</v>
      </c>
    </row>
    <row r="96" spans="1:13" ht="10.5">
      <c r="A96" s="147">
        <f>A95+1</f>
        <v>53</v>
      </c>
      <c r="B96" s="1" t="s">
        <v>152</v>
      </c>
      <c r="C96" s="3">
        <v>9.246</v>
      </c>
      <c r="D96" s="1" t="s">
        <v>153</v>
      </c>
      <c r="E96" s="4">
        <v>0</v>
      </c>
      <c r="F96" s="114">
        <f>ROUND(C96*E96,2)</f>
        <v>0</v>
      </c>
      <c r="G96" s="129"/>
      <c r="H96" s="114">
        <f>ROUND(C96*E96,2)</f>
        <v>0</v>
      </c>
      <c r="M96" s="116">
        <v>20</v>
      </c>
    </row>
    <row r="97" spans="1:21" ht="10.5">
      <c r="A97" s="138"/>
      <c r="B97" s="128" t="s">
        <v>156</v>
      </c>
      <c r="C97" s="129">
        <f>H97</f>
        <v>0</v>
      </c>
      <c r="F97" s="129">
        <f>SUM(F92:F96)</f>
        <v>0</v>
      </c>
      <c r="G97" s="129">
        <f>SUM(G92:G96)</f>
        <v>0</v>
      </c>
      <c r="H97" s="129">
        <f>SUM(H92:H96)</f>
        <v>0</v>
      </c>
      <c r="J97" s="130">
        <f>SUM(J92:J96)</f>
        <v>0</v>
      </c>
      <c r="L97" s="131">
        <f>SUM(L92:L96)</f>
        <v>0</v>
      </c>
      <c r="U97" s="117">
        <f>SUM(U92:U96)</f>
        <v>0</v>
      </c>
    </row>
    <row r="98" ht="10.5">
      <c r="A98" s="138"/>
    </row>
    <row r="99" spans="1:25" ht="10.5">
      <c r="A99" s="147">
        <f>A96+1</f>
        <v>54</v>
      </c>
      <c r="B99" s="118" t="s">
        <v>221</v>
      </c>
      <c r="C99" s="113">
        <v>6</v>
      </c>
      <c r="D99" s="112" t="s">
        <v>129</v>
      </c>
      <c r="E99" s="114">
        <v>0</v>
      </c>
      <c r="F99" s="114">
        <f>ROUND(C99*E99,2)</f>
        <v>0</v>
      </c>
      <c r="H99" s="114">
        <f>ROUND(C99*E99,2)</f>
        <v>0</v>
      </c>
      <c r="I99" s="115">
        <v>0.00165</v>
      </c>
      <c r="J99" s="115">
        <f>C99*I99</f>
        <v>0.009899999999999999</v>
      </c>
      <c r="M99" s="116">
        <v>20</v>
      </c>
      <c r="N99" s="112" t="s">
        <v>118</v>
      </c>
      <c r="R99" s="116" t="s">
        <v>2</v>
      </c>
      <c r="S99" s="116" t="s">
        <v>2</v>
      </c>
      <c r="T99" s="116" t="s">
        <v>122</v>
      </c>
      <c r="U99" s="117">
        <v>4.002</v>
      </c>
      <c r="X99" s="112" t="s">
        <v>123</v>
      </c>
      <c r="Y99" s="112" t="s">
        <v>118</v>
      </c>
    </row>
    <row r="100" spans="1:25" ht="10.5">
      <c r="A100" s="147">
        <f>A99+1</f>
        <v>55</v>
      </c>
      <c r="B100" s="118" t="s">
        <v>222</v>
      </c>
      <c r="C100" s="113">
        <v>10</v>
      </c>
      <c r="D100" s="112" t="s">
        <v>129</v>
      </c>
      <c r="E100" s="114">
        <v>0</v>
      </c>
      <c r="F100" s="114">
        <f>ROUND(C100*E100,2)</f>
        <v>0</v>
      </c>
      <c r="H100" s="114">
        <f>ROUND(C100*E100,2)</f>
        <v>0</v>
      </c>
      <c r="I100" s="115">
        <v>0.00017</v>
      </c>
      <c r="J100" s="115">
        <f>C100*I100</f>
        <v>0.0017000000000000001</v>
      </c>
      <c r="M100" s="116">
        <v>20</v>
      </c>
      <c r="N100" s="112" t="s">
        <v>118</v>
      </c>
      <c r="R100" s="116" t="s">
        <v>2</v>
      </c>
      <c r="S100" s="116" t="s">
        <v>2</v>
      </c>
      <c r="T100" s="116" t="s">
        <v>122</v>
      </c>
      <c r="U100" s="117">
        <v>2.73</v>
      </c>
      <c r="X100" s="112" t="s">
        <v>123</v>
      </c>
      <c r="Y100" s="112" t="s">
        <v>118</v>
      </c>
    </row>
    <row r="101" spans="1:25" ht="10.5">
      <c r="A101" s="147">
        <f>A100+1</f>
        <v>56</v>
      </c>
      <c r="B101" s="118" t="s">
        <v>223</v>
      </c>
      <c r="C101" s="113">
        <v>1</v>
      </c>
      <c r="D101" s="112" t="s">
        <v>129</v>
      </c>
      <c r="E101" s="114">
        <v>0</v>
      </c>
      <c r="F101" s="114">
        <f>ROUND(C101*E101,2)</f>
        <v>0</v>
      </c>
      <c r="H101" s="114">
        <f>ROUND(C101*E101,2)</f>
        <v>0</v>
      </c>
      <c r="I101" s="115">
        <v>0.00202</v>
      </c>
      <c r="J101" s="115">
        <f>C101*I101</f>
        <v>0.00202</v>
      </c>
      <c r="M101" s="116">
        <v>20</v>
      </c>
      <c r="N101" s="112" t="s">
        <v>118</v>
      </c>
      <c r="R101" s="116" t="s">
        <v>2</v>
      </c>
      <c r="S101" s="116" t="s">
        <v>2</v>
      </c>
      <c r="T101" s="116" t="s">
        <v>122</v>
      </c>
      <c r="U101" s="117">
        <v>0.564</v>
      </c>
      <c r="X101" s="112" t="s">
        <v>123</v>
      </c>
      <c r="Y101" s="112" t="s">
        <v>118</v>
      </c>
    </row>
    <row r="102" spans="1:25" ht="10.5">
      <c r="A102" s="147">
        <f>A101+1</f>
        <v>57</v>
      </c>
      <c r="B102" s="118" t="s">
        <v>224</v>
      </c>
      <c r="C102" s="113">
        <v>4</v>
      </c>
      <c r="D102" s="112" t="s">
        <v>129</v>
      </c>
      <c r="E102" s="114">
        <v>0</v>
      </c>
      <c r="F102" s="114">
        <f>ROUND(C102*E102,2)</f>
        <v>0</v>
      </c>
      <c r="H102" s="114">
        <f>ROUND(C102*E102,2)</f>
        <v>0</v>
      </c>
      <c r="I102" s="115">
        <v>0.00262</v>
      </c>
      <c r="J102" s="115">
        <f>C102*I102</f>
        <v>0.01048</v>
      </c>
      <c r="M102" s="116">
        <v>20</v>
      </c>
      <c r="N102" s="112" t="s">
        <v>118</v>
      </c>
      <c r="R102" s="116" t="s">
        <v>2</v>
      </c>
      <c r="S102" s="116" t="s">
        <v>2</v>
      </c>
      <c r="T102" s="116" t="s">
        <v>122</v>
      </c>
      <c r="U102" s="117">
        <v>8.53</v>
      </c>
      <c r="X102" s="112" t="s">
        <v>123</v>
      </c>
      <c r="Y102" s="112" t="s">
        <v>118</v>
      </c>
    </row>
    <row r="103" spans="1:25" ht="10.5">
      <c r="A103" s="147">
        <f>A102+1</f>
        <v>58</v>
      </c>
      <c r="B103" s="118" t="s">
        <v>130</v>
      </c>
      <c r="C103" s="113">
        <v>0.15</v>
      </c>
      <c r="D103" s="112" t="s">
        <v>125</v>
      </c>
      <c r="E103" s="114">
        <v>0</v>
      </c>
      <c r="F103" s="114">
        <f>ROUND(C103*E103,2)</f>
        <v>0</v>
      </c>
      <c r="H103" s="114">
        <f>ROUND(C103*E103,2)</f>
        <v>0</v>
      </c>
      <c r="M103" s="116">
        <v>20</v>
      </c>
      <c r="N103" s="112" t="s">
        <v>118</v>
      </c>
      <c r="R103" s="116" t="s">
        <v>2</v>
      </c>
      <c r="S103" s="116" t="s">
        <v>2</v>
      </c>
      <c r="T103" s="116" t="s">
        <v>122</v>
      </c>
      <c r="U103" s="117">
        <v>0.032</v>
      </c>
      <c r="X103" s="112" t="s">
        <v>126</v>
      </c>
      <c r="Y103" s="112" t="s">
        <v>118</v>
      </c>
    </row>
    <row r="104" spans="2:21" ht="10.5">
      <c r="B104" s="128" t="s">
        <v>131</v>
      </c>
      <c r="C104" s="129">
        <f>H104</f>
        <v>0</v>
      </c>
      <c r="F104" s="129">
        <f>SUM(F98:F103)</f>
        <v>0</v>
      </c>
      <c r="G104" s="129">
        <f>SUM(G98:G103)</f>
        <v>0</v>
      </c>
      <c r="H104" s="129">
        <f>SUM(H98:H103)</f>
        <v>0</v>
      </c>
      <c r="J104" s="130">
        <f>SUM(J98:J103)</f>
        <v>0.0241</v>
      </c>
      <c r="L104" s="131">
        <f>SUM(L98:L103)</f>
        <v>0</v>
      </c>
      <c r="U104" s="117">
        <f>SUM(U98:U103)</f>
        <v>15.857999999999999</v>
      </c>
    </row>
    <row r="106" spans="2:21" ht="10.5">
      <c r="B106" s="128" t="s">
        <v>132</v>
      </c>
      <c r="C106" s="129">
        <f>H106</f>
        <v>0</v>
      </c>
      <c r="F106" s="129">
        <f>+F90+F104+F97</f>
        <v>0</v>
      </c>
      <c r="G106" s="129">
        <f>+G90+G104</f>
        <v>0</v>
      </c>
      <c r="H106" s="129">
        <f>+H90+H104+H97</f>
        <v>0</v>
      </c>
      <c r="J106" s="130">
        <f>+J90+J104</f>
        <v>0.03526</v>
      </c>
      <c r="L106" s="131">
        <f>+L90+L104</f>
        <v>0</v>
      </c>
      <c r="U106" s="117">
        <f>+U90+U104</f>
        <v>24.753</v>
      </c>
    </row>
    <row r="108" spans="2:21" ht="10.5">
      <c r="B108" s="132" t="s">
        <v>133</v>
      </c>
      <c r="C108" s="129">
        <f>H108</f>
        <v>0</v>
      </c>
      <c r="F108" s="129">
        <f>F80+F106</f>
        <v>0</v>
      </c>
      <c r="G108" s="129">
        <f>G80+G106</f>
        <v>0</v>
      </c>
      <c r="H108" s="129">
        <f>H82+H106</f>
        <v>0</v>
      </c>
      <c r="J108" s="129">
        <f>J82+J106</f>
        <v>0.11326300000000002</v>
      </c>
      <c r="L108" s="129">
        <f>L82+L106</f>
        <v>0</v>
      </c>
      <c r="U108" s="117" t="e">
        <f>+#REF!+#REF!+U106</f>
        <v>#REF!</v>
      </c>
    </row>
    <row r="109" ht="10.5">
      <c r="G109" s="1"/>
    </row>
    <row r="110" ht="10.5">
      <c r="G110" s="1"/>
    </row>
    <row r="111" ht="10.5">
      <c r="G111" s="1"/>
    </row>
  </sheetData>
  <sheetProtection/>
  <mergeCells count="19">
    <mergeCell ref="D3:E3"/>
    <mergeCell ref="A21:D21"/>
    <mergeCell ref="A74:D74"/>
    <mergeCell ref="A78:D78"/>
    <mergeCell ref="A65:D65"/>
    <mergeCell ref="A69:D69"/>
    <mergeCell ref="A68:D68"/>
    <mergeCell ref="A35:D35"/>
    <mergeCell ref="A76:D76"/>
    <mergeCell ref="A34:D34"/>
    <mergeCell ref="A15:D15"/>
    <mergeCell ref="A66:D66"/>
    <mergeCell ref="A16:D16"/>
    <mergeCell ref="A27:D27"/>
    <mergeCell ref="A36:D36"/>
    <mergeCell ref="A28:D28"/>
    <mergeCell ref="A31:D31"/>
    <mergeCell ref="A20:D20"/>
    <mergeCell ref="A17:D17"/>
  </mergeCells>
  <printOptions horizontalCentered="1"/>
  <pageMargins left="0.28" right="0.19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Rasto</cp:lastModifiedBy>
  <cp:lastPrinted>2018-10-15T12:52:18Z</cp:lastPrinted>
  <dcterms:created xsi:type="dcterms:W3CDTF">1999-04-06T07:39:42Z</dcterms:created>
  <dcterms:modified xsi:type="dcterms:W3CDTF">2018-10-29T10:53:47Z</dcterms:modified>
  <cp:category/>
  <cp:version/>
  <cp:contentType/>
  <cp:contentStatus/>
</cp:coreProperties>
</file>