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ácia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<sst xmlns="http://schemas.openxmlformats.org/spreadsheetml/2006/main" count="449" uniqueCount="214">
  <si>
    <t>KRYCÍ LIST ROZPOČTU</t>
  </si>
  <si>
    <t>Názov stavby</t>
  </si>
  <si>
    <t>JKSO</t>
  </si>
  <si>
    <t xml:space="preserve"> </t>
  </si>
  <si>
    <t>Kód stavby</t>
  </si>
  <si>
    <t>413-11</t>
  </si>
  <si>
    <t>Názov objektu</t>
  </si>
  <si>
    <t>Zdravotechnika</t>
  </si>
  <si>
    <t>EČO</t>
  </si>
  <si>
    <t>Kód objektu</t>
  </si>
  <si>
    <t>1</t>
  </si>
  <si>
    <t>Názov časti</t>
  </si>
  <si>
    <t>Miesto</t>
  </si>
  <si>
    <t>Bratislava</t>
  </si>
  <si>
    <t>Kód časti</t>
  </si>
  <si>
    <t>Názov podčasti</t>
  </si>
  <si>
    <t>Kód podčasti</t>
  </si>
  <si>
    <t>IČO</t>
  </si>
  <si>
    <t>DIČ</t>
  </si>
  <si>
    <t>Objednávateľ</t>
  </si>
  <si>
    <t>Projektant</t>
  </si>
  <si>
    <t>Zhotoviteľ</t>
  </si>
  <si>
    <t>Rozpočet číslo</t>
  </si>
  <si>
    <t>Spracoval</t>
  </si>
  <si>
    <t>Dňa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</si>
  <si>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</si>
  <si>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</si>
  <si>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</si>
  <si>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</si>
  <si>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</si>
  <si>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</si>
  <si>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</si>
  <si>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</si>
  <si>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</si>
  <si>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</si>
  <si>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</si>
  <si>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</si>
  <si>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</si>
  <si>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</si>
  <si>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</si>
  <si>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</si>
  <si>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</si>
  <si>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</si>
  <si>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</si>
  <si>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</si>
  <si>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</si>
  <si>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</si>
  <si>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</si>
  <si>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</si>
  <si>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</si>
  <si>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</si>
  <si>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</si>
  <si>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</si>
  <si>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</si>
  <si>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</si>
  <si>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</si>
  <si>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</si>
  <si>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</si>
  <si>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</si>
  <si>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</si>
  <si>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</si>
  <si>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</si>
  <si>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</si>
  <si>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</si>
  <si>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</si>
  <si>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</si>
  <si>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</si>
  <si>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</si>
  <si>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</si>
  <si>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</si>
  <si>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</si>
  <si>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</si>
  <si>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</si>
  <si>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</si>
  <si>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REKAPITULÁCIA ROZPOČTU</t>
  </si>
  <si>
    <t>Stavba:</t>
  </si>
  <si>
    <t>Objekt:</t>
  </si>
  <si>
    <t>Časť:</t>
  </si>
  <si>
    <t xml:space="preserve">JKSO: </t>
  </si>
  <si>
    <t>Objednávateľ:</t>
  </si>
  <si>
    <t>Zhotoviteľ:</t>
  </si>
  <si>
    <t>Dátum:</t>
  </si>
  <si>
    <t>Kód</t>
  </si>
  <si>
    <t>Popis</t>
  </si>
  <si>
    <t>Cena celkom</t>
  </si>
  <si>
    <t>Hmotnosť celkom</t>
  </si>
  <si>
    <t>Suť celkom</t>
  </si>
  <si>
    <t>Celkom</t>
  </si>
  <si>
    <t>ROZPOČET</t>
  </si>
  <si>
    <t>JKSO:</t>
  </si>
  <si>
    <t>TV</t>
  </si>
  <si>
    <t>KCN</t>
  </si>
  <si>
    <t>Kód položky</t>
  </si>
  <si>
    <t>MJ</t>
  </si>
  <si>
    <t>Množstvo celkom</t>
  </si>
  <si>
    <t>Cena jednotková</t>
  </si>
  <si>
    <t>Hmotnosť</t>
  </si>
  <si>
    <t>Hmotnosť sute</t>
  </si>
  <si>
    <t>Hmotnosť sute celkom</t>
  </si>
  <si>
    <t>Sadzba DPH</t>
  </si>
  <si>
    <t>Typ položky</t>
  </si>
  <si>
    <t>Úroveň</t>
  </si>
  <si>
    <t>Práce a dodávky PSV</t>
  </si>
  <si>
    <t>0</t>
  </si>
  <si>
    <t>713</t>
  </si>
  <si>
    <t>Izolácie tepelné</t>
  </si>
  <si>
    <t>K</t>
  </si>
  <si>
    <t>713482121</t>
  </si>
  <si>
    <t>Montáž trubíc z PE, hr.15-20 mm,vnút.priemer do 38</t>
  </si>
  <si>
    <t>m</t>
  </si>
  <si>
    <t>2</t>
  </si>
  <si>
    <t>M</t>
  </si>
  <si>
    <t>MAT</t>
  </si>
  <si>
    <t>2837712805</t>
  </si>
  <si>
    <t>Aeroflex KKS 22/9</t>
  </si>
  <si>
    <t>2837712809</t>
  </si>
  <si>
    <t>Aeroflex KKS 25/13</t>
  </si>
  <si>
    <t>721</t>
  </si>
  <si>
    <t>Zdravotech. vnútorná kanalizácia</t>
  </si>
  <si>
    <t>721171408</t>
  </si>
  <si>
    <t>Potrubie z rúr PE GEBERIT 110/4,3 odpadné zvislé</t>
  </si>
  <si>
    <t>721171502</t>
  </si>
  <si>
    <t>Potrubie z rúr PE GEBERIT 40/3 odpadné prípojné</t>
  </si>
  <si>
    <t>721171503</t>
  </si>
  <si>
    <t>Potrubie z rúr PE GEBERIT 50/3  odpadné prípojné</t>
  </si>
  <si>
    <t>ks</t>
  </si>
  <si>
    <t>721194104</t>
  </si>
  <si>
    <t>Zriadenie prípojky na potrubí vyvedenie a upevnenie odpadových výpustiek D 40x1, 8</t>
  </si>
  <si>
    <t>721194105</t>
  </si>
  <si>
    <t>Zriadenie prípojky na potrubí vyvedenie a upevnenie odpadových výpustiek D 50x1,8</t>
  </si>
  <si>
    <t>721194109</t>
  </si>
  <si>
    <t>Zriadenie prípojky na potrubí vyvedenie a upevnenie odpadových výpustiek D 110x2,3</t>
  </si>
  <si>
    <t>721290111</t>
  </si>
  <si>
    <t>Ostatné - skúška tesnosti kanalizácie v objektoch vodou do DN 125</t>
  </si>
  <si>
    <t>721140802</t>
  </si>
  <si>
    <t>Demontáž potrubia z liatinových rúr odpadového alebo dažďového do DN 100,  -0,01492t</t>
  </si>
  <si>
    <t>721140915</t>
  </si>
  <si>
    <t>Oprava odpadového potrubia liatinového prepojenie doterajšieho potrubia DN 100</t>
  </si>
  <si>
    <t>722</t>
  </si>
  <si>
    <t>Zdravotechnika - vnútorný vodovod</t>
  </si>
  <si>
    <t>722172622</t>
  </si>
  <si>
    <t>Potrubie z rúr REHAU, rúrka univerzálna RAUTITAN flex DN 20,0x2,8 v kotúčoch</t>
  </si>
  <si>
    <t>722172623</t>
  </si>
  <si>
    <t>Potrubie z rúr REHAU, rúrka univerzálna RAUTITAN flex DN 25,0x3,5 v kotúčoch</t>
  </si>
  <si>
    <t>722190401</t>
  </si>
  <si>
    <t>Vyvedenie a upevnenie výpustky DN 15</t>
  </si>
  <si>
    <t>722220111</t>
  </si>
  <si>
    <t>Montáž armatúry závitovej s jedným závitom, nástenka pre výtokový ventil G 1/2</t>
  </si>
  <si>
    <t>722220121</t>
  </si>
  <si>
    <t>Montáž armatúry závitovej s jedným závitom, nástenka pre batériu G 1/2</t>
  </si>
  <si>
    <t>pár</t>
  </si>
  <si>
    <t>722239102</t>
  </si>
  <si>
    <t>Montáž ventilu priameho, spätného,pod omietku,poistného,redukčného,šikmého G 3/4</t>
  </si>
  <si>
    <t>5518100280</t>
  </si>
  <si>
    <t>Guľový uzáver voda   3/4"</t>
  </si>
  <si>
    <t>722290226</t>
  </si>
  <si>
    <t>Tlaková skúška vodovodného potrubia závitového do DN 50</t>
  </si>
  <si>
    <t>722290234</t>
  </si>
  <si>
    <t>Prepláchnutie a dezinfekcia vodovodného potrubia do DN 80</t>
  </si>
  <si>
    <t>722130801</t>
  </si>
  <si>
    <t>Demontáž potrubia z oceľových rúrok závitových do DN 25,  -0,00213t</t>
  </si>
  <si>
    <t>722131932</t>
  </si>
  <si>
    <t>Oprava vodovodného potrubia závitového prepojenie doterajšieho potrubia DN 20</t>
  </si>
  <si>
    <t>725</t>
  </si>
  <si>
    <t>Zdravotechnika - zariaď. predmety</t>
  </si>
  <si>
    <t>725119305</t>
  </si>
  <si>
    <t>Montáž záchodovej misy kombinovanej</t>
  </si>
  <si>
    <t>súb</t>
  </si>
  <si>
    <t>6420139370</t>
  </si>
  <si>
    <t>725129210</t>
  </si>
  <si>
    <t>Montáž pisoárového záchodku z bieleho diturvitu s automatickým splachovaním</t>
  </si>
  <si>
    <t>6420134170</t>
  </si>
  <si>
    <t xml:space="preserve">JIKA GOLEM 4306.0.482 pisoár so senzorom  </t>
  </si>
  <si>
    <t>725219401</t>
  </si>
  <si>
    <t>Montáž umývadla bez výtokovej armatúry z bieleho diturvitu na skrutky do muriva</t>
  </si>
  <si>
    <t>6420139250</t>
  </si>
  <si>
    <t>JIKA OLYMP umývadlo  1064.1 55cm biele</t>
  </si>
  <si>
    <t>725819401</t>
  </si>
  <si>
    <t>Montáž ventilu rohového s pripojovacou rúrkou G 1/2</t>
  </si>
  <si>
    <t>5514109000</t>
  </si>
  <si>
    <t>Rohový guľový ventil s filtrom 1/2" s rúrkou a ružicou</t>
  </si>
  <si>
    <t>725819402</t>
  </si>
  <si>
    <t>Montáž ventilu bez pripojovacej rúrky G 1/2</t>
  </si>
  <si>
    <t>5517534700</t>
  </si>
  <si>
    <t>Rohový guľový ventil s filtrom 1/2"</t>
  </si>
  <si>
    <t>725829401</t>
  </si>
  <si>
    <t>Montáž batérie umývadlovej senzorovej</t>
  </si>
  <si>
    <t>5514677585</t>
  </si>
  <si>
    <t>Umývadlová stojanková bateria so senzorom - bezdotyková s prísluš.</t>
  </si>
  <si>
    <t>725869204</t>
  </si>
  <si>
    <t>Montáž zápachovej uzávierky pre zariaďovacie predmety do D 50</t>
  </si>
  <si>
    <t>5516232100</t>
  </si>
  <si>
    <t>Uzávierka zápachová umývadlová HL 132 D 40,50 mm</t>
  </si>
  <si>
    <t>725989101</t>
  </si>
  <si>
    <t>Montáž dvierok plastových</t>
  </si>
  <si>
    <t>6420134720</t>
  </si>
  <si>
    <t>Dvierka plastové 300x300 biele</t>
  </si>
  <si>
    <t>725110814</t>
  </si>
  <si>
    <t>725122813</t>
  </si>
  <si>
    <t>725210821</t>
  </si>
  <si>
    <t>725330820</t>
  </si>
  <si>
    <t>725820801</t>
  </si>
  <si>
    <t>HZS-006</t>
  </si>
  <si>
    <t>hod</t>
  </si>
  <si>
    <t>JIKA OLYMP WC kombi 2264.4 spodný, alt zad.šikmý - overenie pri rekonštrukcii</t>
  </si>
  <si>
    <t>Demontáž vpuste podlahovej DN50-75</t>
  </si>
  <si>
    <r>
      <t xml:space="preserve">Rekonštrukcia soc. zariadení EUBA Bratislava,                        blok V1A - suterén - toalety </t>
    </r>
    <r>
      <rPr>
        <b/>
        <sz val="8"/>
        <rFont val="Arial CE"/>
        <family val="0"/>
      </rPr>
      <t xml:space="preserve">typ E  </t>
    </r>
  </si>
  <si>
    <t>Nepredvídané práce (stavebné, inštalatérske)</t>
  </si>
  <si>
    <t xml:space="preserve">Demontáž záchoda odsávacieho alebo kombinačného, </t>
  </si>
  <si>
    <t xml:space="preserve">Demontáž pisoára </t>
  </si>
  <si>
    <t>Demontáž umývadiel alebo umývadielok bez výtokovej armatúry</t>
  </si>
  <si>
    <t xml:space="preserve">Demontáž výlevky bez výtok. armatúry, bez nádrže a splachovacieho potrubia,diturvitovej,  </t>
  </si>
  <si>
    <t xml:space="preserve">Demontáž batérie nástennej do G 3/4, </t>
  </si>
  <si>
    <t>20.11.2014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</si>
</sst>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###;\-####"/>
    <numFmt numFmtId="173" formatCode="#,##0;\-#,##0"/>
    <numFmt numFmtId="174" formatCode="#,##0.00;\-#,##0.00"/>
    <numFmt numFmtId="175" formatCode="#,##0.0000;\-#,##0.0000"/>
    <numFmt numFmtId="176" formatCode="#,##0.000;\-#,##0.000"/>
    <numFmt numFmtId="177" formatCode="#,##0.00000;\-#,##0.00000"/>
    <numFmt numFmtId="178" formatCode="#,##0.0;\-#,##0.0"/>
  </numFmts>
  <fonts count="55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3" borderId="8" applyNumberFormat="0" applyAlignment="0" applyProtection="0"/>
    <xf numFmtId="0" fontId="51" fillId="24" borderId="8" applyNumberFormat="0" applyAlignment="0" applyProtection="0"/>
    <xf numFmtId="0" fontId="52" fillId="24" borderId="9" applyNumberFormat="0" applyAlignment="0" applyProtection="0"/>
    <xf numFmtId="0" fontId="53" fillId="0" borderId="0" applyNumberFormat="0" applyFill="0" applyBorder="0" applyAlignment="0" applyProtection="0"/>
    <xf numFmtId="0" fontId="54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</cellStyleXfs>
  <cellXfs count="183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172" fontId="3" fillId="0" borderId="19" xfId="0" applyNumberFormat="1" applyFont="1" applyBorder="1" applyAlignment="1" applyProtection="1">
      <alignment horizontal="righ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72" fontId="3" fillId="0" borderId="21" xfId="0" applyNumberFormat="1" applyFont="1" applyBorder="1" applyAlignment="1" applyProtection="1">
      <alignment horizontal="right" vertical="center"/>
      <protection/>
    </xf>
    <xf numFmtId="172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72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72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73" fontId="0" fillId="0" borderId="38" xfId="0" applyNumberFormat="1" applyFont="1" applyBorder="1" applyAlignment="1" applyProtection="1">
      <alignment horizontal="right" vertical="center"/>
      <protection/>
    </xf>
    <xf numFmtId="173" fontId="0" fillId="0" borderId="39" xfId="0" applyNumberFormat="1" applyFont="1" applyBorder="1" applyAlignment="1" applyProtection="1">
      <alignment horizontal="right" vertical="center"/>
      <protection/>
    </xf>
    <xf numFmtId="173" fontId="7" fillId="0" borderId="40" xfId="0" applyNumberFormat="1" applyFont="1" applyBorder="1" applyAlignment="1" applyProtection="1">
      <alignment horizontal="right" vertical="center"/>
      <protection/>
    </xf>
    <xf numFmtId="174" fontId="7" fillId="0" borderId="41" xfId="0" applyNumberFormat="1" applyFont="1" applyBorder="1" applyAlignment="1" applyProtection="1">
      <alignment horizontal="right" vertical="center"/>
      <protection/>
    </xf>
    <xf numFmtId="173" fontId="0" fillId="0" borderId="40" xfId="0" applyNumberFormat="1" applyFont="1" applyBorder="1" applyAlignment="1" applyProtection="1">
      <alignment horizontal="right" vertical="center"/>
      <protection/>
    </xf>
    <xf numFmtId="173" fontId="0" fillId="0" borderId="41" xfId="0" applyNumberFormat="1" applyFont="1" applyBorder="1" applyAlignment="1" applyProtection="1">
      <alignment horizontal="right" vertical="center"/>
      <protection/>
    </xf>
    <xf numFmtId="173" fontId="7" fillId="0" borderId="39" xfId="0" applyNumberFormat="1" applyFont="1" applyBorder="1" applyAlignment="1" applyProtection="1">
      <alignment horizontal="right" vertical="center"/>
      <protection/>
    </xf>
    <xf numFmtId="174" fontId="7" fillId="0" borderId="39" xfId="0" applyNumberFormat="1" applyFont="1" applyBorder="1" applyAlignment="1" applyProtection="1">
      <alignment horizontal="right" vertical="center"/>
      <protection/>
    </xf>
    <xf numFmtId="173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72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74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74" fontId="0" fillId="0" borderId="24" xfId="0" applyNumberFormat="1" applyFont="1" applyBorder="1" applyAlignment="1" applyProtection="1">
      <alignment horizontal="right" vertical="center"/>
      <protection/>
    </xf>
    <xf numFmtId="173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/>
      <protection/>
    </xf>
    <xf numFmtId="172" fontId="2" fillId="0" borderId="45" xfId="0" applyNumberFormat="1" applyFont="1" applyBorder="1" applyAlignment="1" applyProtection="1">
      <alignment horizontal="center" vertical="center"/>
      <protection/>
    </xf>
    <xf numFmtId="173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74" fontId="7" fillId="0" borderId="30" xfId="0" applyNumberFormat="1" applyFont="1" applyBorder="1" applyAlignment="1" applyProtection="1">
      <alignment horizontal="right" vertical="center"/>
      <protection/>
    </xf>
    <xf numFmtId="174" fontId="0" fillId="0" borderId="30" xfId="0" applyNumberFormat="1" applyFont="1" applyBorder="1" applyAlignment="1" applyProtection="1">
      <alignment horizontal="right" vertical="center"/>
      <protection/>
    </xf>
    <xf numFmtId="173" fontId="0" fillId="0" borderId="32" xfId="0" applyNumberFormat="1" applyFont="1" applyBorder="1" applyAlignment="1" applyProtection="1">
      <alignment horizontal="right" vertical="center"/>
      <protection/>
    </xf>
    <xf numFmtId="172" fontId="2" fillId="0" borderId="46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74" fontId="7" fillId="0" borderId="47" xfId="0" applyNumberFormat="1" applyFont="1" applyBorder="1" applyAlignment="1" applyProtection="1">
      <alignment horizontal="right" vertical="center"/>
      <protection/>
    </xf>
    <xf numFmtId="174" fontId="7" fillId="0" borderId="31" xfId="0" applyNumberFormat="1" applyFont="1" applyBorder="1" applyAlignment="1" applyProtection="1">
      <alignment horizontal="right" vertical="center"/>
      <protection/>
    </xf>
    <xf numFmtId="173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75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73" fontId="3" fillId="0" borderId="24" xfId="0" applyNumberFormat="1" applyFont="1" applyBorder="1" applyAlignment="1" applyProtection="1">
      <alignment horizontal="right" vertical="center"/>
      <protection/>
    </xf>
    <xf numFmtId="174" fontId="3" fillId="0" borderId="25" xfId="0" applyNumberFormat="1" applyFont="1" applyBorder="1" applyAlignment="1" applyProtection="1">
      <alignment horizontal="right" vertical="center"/>
      <protection/>
    </xf>
    <xf numFmtId="174" fontId="7" fillId="0" borderId="27" xfId="0" applyNumberFormat="1" applyFont="1" applyBorder="1" applyAlignment="1" applyProtection="1">
      <alignment horizontal="right" vertical="center"/>
      <protection/>
    </xf>
    <xf numFmtId="175" fontId="12" fillId="0" borderId="51" xfId="0" applyNumberFormat="1" applyFont="1" applyBorder="1" applyAlignment="1" applyProtection="1">
      <alignment horizontal="right" vertical="center"/>
      <protection/>
    </xf>
    <xf numFmtId="0" fontId="6" fillId="0" borderId="52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75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174" fontId="13" fillId="0" borderId="53" xfId="0" applyNumberFormat="1" applyFont="1" applyBorder="1" applyAlignment="1" applyProtection="1">
      <alignment horizontal="righ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2" borderId="0" xfId="0" applyFont="1" applyFill="1" applyAlignment="1" applyProtection="1">
      <alignment horizontal="left"/>
      <protection/>
    </xf>
    <xf numFmtId="0" fontId="5" fillId="32" borderId="0" xfId="0" applyFont="1" applyFill="1" applyAlignment="1" applyProtection="1">
      <alignment horizontal="left"/>
      <protection/>
    </xf>
    <xf numFmtId="0" fontId="15" fillId="32" borderId="0" xfId="0" applyFont="1" applyFill="1" applyAlignment="1" applyProtection="1">
      <alignment horizontal="left" vertical="center"/>
      <protection/>
    </xf>
    <xf numFmtId="0" fontId="3" fillId="32" borderId="0" xfId="0" applyFont="1" applyFill="1" applyAlignment="1" applyProtection="1">
      <alignment horizontal="left" vertical="center"/>
      <protection/>
    </xf>
    <xf numFmtId="0" fontId="5" fillId="32" borderId="0" xfId="0" applyFont="1" applyFill="1" applyAlignment="1" applyProtection="1">
      <alignment horizontal="left" vertical="center"/>
      <protection/>
    </xf>
    <xf numFmtId="0" fontId="3" fillId="32" borderId="0" xfId="0" applyFont="1" applyFill="1" applyAlignment="1" applyProtection="1">
      <alignment horizontal="center" vertical="center"/>
      <protection/>
    </xf>
    <xf numFmtId="0" fontId="0" fillId="32" borderId="0" xfId="0" applyFont="1" applyFill="1" applyAlignment="1" applyProtection="1">
      <alignment horizontal="left" vertical="center"/>
      <protection/>
    </xf>
    <xf numFmtId="0" fontId="3" fillId="33" borderId="56" xfId="0" applyFont="1" applyFill="1" applyBorder="1" applyAlignment="1" applyProtection="1">
      <alignment horizontal="center" vertical="center" wrapText="1"/>
      <protection/>
    </xf>
    <xf numFmtId="0" fontId="3" fillId="33" borderId="57" xfId="0" applyFont="1" applyFill="1" applyBorder="1" applyAlignment="1" applyProtection="1">
      <alignment horizontal="center" vertical="center" wrapText="1"/>
      <protection/>
    </xf>
    <xf numFmtId="0" fontId="3" fillId="33" borderId="58" xfId="0" applyFont="1" applyFill="1" applyBorder="1" applyAlignment="1" applyProtection="1">
      <alignment horizontal="center" vertical="center" wrapText="1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172" fontId="3" fillId="33" borderId="46" xfId="0" applyNumberFormat="1" applyFont="1" applyFill="1" applyBorder="1" applyAlignment="1" applyProtection="1">
      <alignment horizontal="center" vertical="center"/>
      <protection/>
    </xf>
    <xf numFmtId="172" fontId="3" fillId="33" borderId="59" xfId="0" applyNumberFormat="1" applyFont="1" applyFill="1" applyBorder="1" applyAlignment="1" applyProtection="1">
      <alignment horizontal="center" vertical="center"/>
      <protection/>
    </xf>
    <xf numFmtId="172" fontId="3" fillId="33" borderId="60" xfId="0" applyNumberFormat="1" applyFont="1" applyFill="1" applyBorder="1" applyAlignment="1" applyProtection="1">
      <alignment horizontal="center" vertical="center"/>
      <protection/>
    </xf>
    <xf numFmtId="172" fontId="3" fillId="33" borderId="40" xfId="0" applyNumberFormat="1" applyFont="1" applyFill="1" applyBorder="1" applyAlignment="1" applyProtection="1">
      <alignment horizontal="center" vertical="center"/>
      <protection/>
    </xf>
    <xf numFmtId="0" fontId="0" fillId="32" borderId="0" xfId="0" applyFont="1" applyFill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76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76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76" fontId="19" fillId="0" borderId="0" xfId="0" applyNumberFormat="1" applyFont="1" applyAlignment="1" applyProtection="1">
      <alignment horizontal="right" vertical="center"/>
      <protection/>
    </xf>
    <xf numFmtId="0" fontId="3" fillId="32" borderId="0" xfId="0" applyFont="1" applyFill="1" applyAlignment="1" applyProtection="1">
      <alignment horizontal="left"/>
      <protection/>
    </xf>
    <xf numFmtId="0" fontId="2" fillId="32" borderId="0" xfId="0" applyFont="1" applyFill="1" applyAlignment="1" applyProtection="1">
      <alignment horizontal="left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2" fillId="33" borderId="58" xfId="0" applyFont="1" applyFill="1" applyBorder="1" applyAlignment="1" applyProtection="1">
      <alignment horizontal="center" vertical="center" wrapText="1"/>
      <protection/>
    </xf>
    <xf numFmtId="172" fontId="2" fillId="33" borderId="40" xfId="0" applyNumberFormat="1" applyFont="1" applyFill="1" applyBorder="1" applyAlignment="1" applyProtection="1">
      <alignment horizontal="center" vertical="center"/>
      <protection/>
    </xf>
    <xf numFmtId="172" fontId="2" fillId="33" borderId="60" xfId="0" applyNumberFormat="1" applyFont="1" applyFill="1" applyBorder="1" applyAlignment="1" applyProtection="1">
      <alignment horizontal="center" vertical="center"/>
      <protection/>
    </xf>
    <xf numFmtId="0" fontId="3" fillId="32" borderId="31" xfId="0" applyFont="1" applyFill="1" applyBorder="1" applyAlignment="1" applyProtection="1">
      <alignment horizontal="left"/>
      <protection/>
    </xf>
    <xf numFmtId="0" fontId="2" fillId="32" borderId="31" xfId="0" applyFont="1" applyFill="1" applyBorder="1" applyAlignment="1" applyProtection="1">
      <alignment horizontal="left"/>
      <protection/>
    </xf>
    <xf numFmtId="0" fontId="2" fillId="32" borderId="32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176" fontId="1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76" fontId="2" fillId="0" borderId="0" xfId="0" applyNumberFormat="1" applyFont="1" applyAlignment="1" applyProtection="1">
      <alignment horizontal="right" vertical="center"/>
      <protection/>
    </xf>
    <xf numFmtId="177" fontId="2" fillId="0" borderId="0" xfId="0" applyNumberFormat="1" applyFont="1" applyAlignment="1" applyProtection="1">
      <alignment horizontal="right" vertical="center"/>
      <protection/>
    </xf>
    <xf numFmtId="178" fontId="2" fillId="0" borderId="0" xfId="0" applyNumberFormat="1" applyFont="1" applyAlignment="1" applyProtection="1">
      <alignment horizontal="right" vertical="center"/>
      <protection/>
    </xf>
    <xf numFmtId="173" fontId="2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/>
    </xf>
    <xf numFmtId="49" fontId="20" fillId="0" borderId="0" xfId="0" applyNumberFormat="1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left" vertical="center" wrapText="1"/>
      <protection/>
    </xf>
    <xf numFmtId="176" fontId="20" fillId="0" borderId="0" xfId="0" applyNumberFormat="1" applyFont="1" applyAlignment="1" applyProtection="1">
      <alignment horizontal="right" vertical="center"/>
      <protection/>
    </xf>
    <xf numFmtId="177" fontId="20" fillId="0" borderId="0" xfId="0" applyNumberFormat="1" applyFont="1" applyAlignment="1" applyProtection="1">
      <alignment horizontal="right" vertical="center"/>
      <protection/>
    </xf>
    <xf numFmtId="178" fontId="20" fillId="0" borderId="0" xfId="0" applyNumberFormat="1" applyFont="1" applyAlignment="1" applyProtection="1">
      <alignment horizontal="right" vertical="center"/>
      <protection/>
    </xf>
    <xf numFmtId="173" fontId="20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14" fontId="3" fillId="32" borderId="0" xfId="0" applyNumberFormat="1" applyFont="1" applyFill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0" fontId="3" fillId="0" borderId="28" xfId="0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172" fontId="3" fillId="0" borderId="28" xfId="0" applyNumberFormat="1" applyFont="1" applyBorder="1" applyAlignment="1" applyProtection="1">
      <alignment horizontal="left" vertical="center"/>
      <protection/>
    </xf>
    <xf numFmtId="172" fontId="3" fillId="0" borderId="29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8515625" style="2" customWidth="1"/>
    <col min="4" max="4" width="6.710937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10.421875" style="2" customWidth="1"/>
    <col min="10" max="10" width="13.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421875" style="2" customWidth="1"/>
    <col min="16" max="16" width="3.00390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ht="12" customHeight="1" hidden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ht="8.2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ht="24" customHeight="1">
      <c r="A5" s="16"/>
      <c r="B5" s="17" t="s">
        <v>1</v>
      </c>
      <c r="C5" s="17"/>
      <c r="D5" s="17"/>
      <c r="E5" s="171" t="s">
        <v>206</v>
      </c>
      <c r="F5" s="172"/>
      <c r="G5" s="172"/>
      <c r="H5" s="172"/>
      <c r="I5" s="172"/>
      <c r="J5" s="173"/>
      <c r="K5" s="17"/>
      <c r="L5" s="17"/>
      <c r="M5" s="17"/>
      <c r="N5" s="17"/>
      <c r="O5" s="17" t="s">
        <v>2</v>
      </c>
      <c r="P5" s="18" t="s">
        <v>3</v>
      </c>
      <c r="Q5" s="19"/>
      <c r="R5" s="20"/>
      <c r="S5" s="21"/>
    </row>
    <row r="6" spans="1:19" ht="17.25" customHeight="1" hidden="1">
      <c r="A6" s="16"/>
      <c r="B6" s="17" t="s">
        <v>4</v>
      </c>
      <c r="C6" s="17"/>
      <c r="D6" s="17"/>
      <c r="E6" s="22" t="s">
        <v>5</v>
      </c>
      <c r="F6" s="17"/>
      <c r="G6" s="17"/>
      <c r="H6" s="17"/>
      <c r="I6" s="17"/>
      <c r="J6" s="23"/>
      <c r="K6" s="17"/>
      <c r="L6" s="17"/>
      <c r="M6" s="17"/>
      <c r="N6" s="17"/>
      <c r="O6" s="17"/>
      <c r="P6" s="24"/>
      <c r="Q6" s="25"/>
      <c r="R6" s="23"/>
      <c r="S6" s="21"/>
    </row>
    <row r="7" spans="1:19" ht="24" customHeight="1">
      <c r="A7" s="16"/>
      <c r="B7" s="17" t="s">
        <v>6</v>
      </c>
      <c r="C7" s="17"/>
      <c r="D7" s="17"/>
      <c r="E7" s="174" t="s">
        <v>7</v>
      </c>
      <c r="F7" s="175"/>
      <c r="G7" s="175"/>
      <c r="H7" s="175"/>
      <c r="I7" s="175"/>
      <c r="J7" s="176"/>
      <c r="K7" s="17"/>
      <c r="L7" s="17"/>
      <c r="M7" s="17"/>
      <c r="N7" s="17"/>
      <c r="O7" s="17" t="s">
        <v>8</v>
      </c>
      <c r="P7" s="26"/>
      <c r="Q7" s="25"/>
      <c r="R7" s="23"/>
      <c r="S7" s="21"/>
    </row>
    <row r="8" spans="1:19" ht="17.25" customHeight="1" hidden="1">
      <c r="A8" s="16"/>
      <c r="B8" s="17" t="s">
        <v>9</v>
      </c>
      <c r="C8" s="17"/>
      <c r="D8" s="17"/>
      <c r="E8" s="22" t="s">
        <v>10</v>
      </c>
      <c r="F8" s="17"/>
      <c r="G8" s="17"/>
      <c r="H8" s="17"/>
      <c r="I8" s="17"/>
      <c r="J8" s="23"/>
      <c r="K8" s="17"/>
      <c r="L8" s="17"/>
      <c r="M8" s="17"/>
      <c r="N8" s="17"/>
      <c r="O8" s="17"/>
      <c r="P8" s="24"/>
      <c r="Q8" s="25"/>
      <c r="R8" s="23"/>
      <c r="S8" s="21"/>
    </row>
    <row r="9" spans="1:19" ht="24" customHeight="1">
      <c r="A9" s="16"/>
      <c r="B9" s="17" t="s">
        <v>11</v>
      </c>
      <c r="C9" s="17"/>
      <c r="D9" s="17"/>
      <c r="E9" s="177" t="s">
        <v>3</v>
      </c>
      <c r="F9" s="178"/>
      <c r="G9" s="178"/>
      <c r="H9" s="178"/>
      <c r="I9" s="178"/>
      <c r="J9" s="179"/>
      <c r="K9" s="17"/>
      <c r="L9" s="17"/>
      <c r="M9" s="17"/>
      <c r="N9" s="17"/>
      <c r="O9" s="17" t="s">
        <v>12</v>
      </c>
      <c r="P9" s="180" t="s">
        <v>13</v>
      </c>
      <c r="Q9" s="181"/>
      <c r="R9" s="182"/>
      <c r="S9" s="21"/>
    </row>
    <row r="10" spans="1:19" ht="17.25" customHeight="1" hidden="1">
      <c r="A10" s="16"/>
      <c r="B10" s="17" t="s">
        <v>14</v>
      </c>
      <c r="C10" s="17"/>
      <c r="D10" s="17"/>
      <c r="E10" s="27" t="s">
        <v>3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5"/>
      <c r="Q10" s="25"/>
      <c r="R10" s="17"/>
      <c r="S10" s="21"/>
    </row>
    <row r="11" spans="1:19" ht="17.25" customHeight="1" hidden="1">
      <c r="A11" s="16"/>
      <c r="B11" s="17" t="s">
        <v>15</v>
      </c>
      <c r="C11" s="17"/>
      <c r="D11" s="17"/>
      <c r="E11" s="27" t="s">
        <v>3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5"/>
      <c r="Q11" s="25"/>
      <c r="R11" s="17"/>
      <c r="S11" s="21"/>
    </row>
    <row r="12" spans="1:19" ht="17.25" customHeight="1" hidden="1">
      <c r="A12" s="16"/>
      <c r="B12" s="17" t="s">
        <v>16</v>
      </c>
      <c r="C12" s="17"/>
      <c r="D12" s="17"/>
      <c r="E12" s="27" t="s">
        <v>3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5"/>
      <c r="Q12" s="25"/>
      <c r="R12" s="17"/>
      <c r="S12" s="21"/>
    </row>
    <row r="13" spans="1:19" ht="17.25" customHeight="1" hidden="1">
      <c r="A13" s="16"/>
      <c r="B13" s="17"/>
      <c r="C13" s="17"/>
      <c r="D13" s="17"/>
      <c r="E13" s="27" t="s">
        <v>3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5"/>
      <c r="Q13" s="25"/>
      <c r="R13" s="17"/>
      <c r="S13" s="21"/>
    </row>
    <row r="14" spans="1:19" ht="17.25" customHeight="1" hidden="1">
      <c r="A14" s="16"/>
      <c r="B14" s="17"/>
      <c r="C14" s="17"/>
      <c r="D14" s="17"/>
      <c r="E14" s="27" t="s">
        <v>3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5"/>
      <c r="Q14" s="25"/>
      <c r="R14" s="17"/>
      <c r="S14" s="21"/>
    </row>
    <row r="15" spans="1:19" ht="17.25" customHeight="1" hidden="1">
      <c r="A15" s="16"/>
      <c r="B15" s="17"/>
      <c r="C15" s="17"/>
      <c r="D15" s="17"/>
      <c r="E15" s="27" t="s">
        <v>3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5"/>
      <c r="Q15" s="25"/>
      <c r="R15" s="17"/>
      <c r="S15" s="21"/>
    </row>
    <row r="16" spans="1:19" ht="17.25" customHeight="1" hidden="1">
      <c r="A16" s="16"/>
      <c r="B16" s="17"/>
      <c r="C16" s="17"/>
      <c r="D16" s="17"/>
      <c r="E16" s="27" t="s">
        <v>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5"/>
      <c r="Q16" s="25"/>
      <c r="R16" s="17"/>
      <c r="S16" s="21"/>
    </row>
    <row r="17" spans="1:19" ht="17.25" customHeight="1" hidden="1">
      <c r="A17" s="16"/>
      <c r="B17" s="17"/>
      <c r="C17" s="17"/>
      <c r="D17" s="17"/>
      <c r="E17" s="27" t="s">
        <v>3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5"/>
      <c r="Q17" s="25"/>
      <c r="R17" s="17"/>
      <c r="S17" s="21"/>
    </row>
    <row r="18" spans="1:19" ht="17.25" customHeight="1" hidden="1">
      <c r="A18" s="16"/>
      <c r="B18" s="17"/>
      <c r="C18" s="17"/>
      <c r="D18" s="17"/>
      <c r="E18" s="27" t="s">
        <v>3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5"/>
      <c r="Q18" s="25"/>
      <c r="R18" s="17"/>
      <c r="S18" s="21"/>
    </row>
    <row r="19" spans="1:19" ht="17.25" customHeight="1" hidden="1">
      <c r="A19" s="16"/>
      <c r="B19" s="17"/>
      <c r="C19" s="17"/>
      <c r="D19" s="17"/>
      <c r="E19" s="27" t="s">
        <v>3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5"/>
      <c r="Q19" s="25"/>
      <c r="R19" s="17"/>
      <c r="S19" s="21"/>
    </row>
    <row r="20" spans="1:19" ht="17.25" customHeight="1" hidden="1">
      <c r="A20" s="16"/>
      <c r="B20" s="17"/>
      <c r="C20" s="17"/>
      <c r="D20" s="17"/>
      <c r="E20" s="27" t="s">
        <v>3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5"/>
      <c r="Q20" s="25"/>
      <c r="R20" s="17"/>
      <c r="S20" s="21"/>
    </row>
    <row r="21" spans="1:19" ht="17.25" customHeight="1" hidden="1">
      <c r="A21" s="16"/>
      <c r="B21" s="17"/>
      <c r="C21" s="17"/>
      <c r="D21" s="17"/>
      <c r="E21" s="27" t="s">
        <v>3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5"/>
      <c r="Q21" s="25"/>
      <c r="R21" s="17"/>
      <c r="S21" s="21"/>
    </row>
    <row r="22" spans="1:19" ht="17.25" customHeight="1" hidden="1">
      <c r="A22" s="16"/>
      <c r="B22" s="17"/>
      <c r="C22" s="17"/>
      <c r="D22" s="17"/>
      <c r="E22" s="27" t="s">
        <v>3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5"/>
      <c r="Q22" s="25"/>
      <c r="R22" s="17"/>
      <c r="S22" s="21"/>
    </row>
    <row r="23" spans="1:19" ht="17.25" customHeight="1" hidden="1">
      <c r="A23" s="16"/>
      <c r="B23" s="17"/>
      <c r="C23" s="17"/>
      <c r="D23" s="17"/>
      <c r="E23" s="27" t="s">
        <v>3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5"/>
      <c r="Q23" s="25"/>
      <c r="R23" s="17"/>
      <c r="S23" s="21"/>
    </row>
    <row r="24" spans="1:19" ht="17.25" customHeight="1" hidden="1">
      <c r="A24" s="16"/>
      <c r="B24" s="17"/>
      <c r="C24" s="17"/>
      <c r="D24" s="17"/>
      <c r="E24" s="28" t="s">
        <v>3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5"/>
      <c r="Q24" s="25"/>
      <c r="R24" s="17"/>
      <c r="S24" s="21"/>
    </row>
    <row r="25" spans="1:19" ht="17.25" customHeigh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 t="s">
        <v>17</v>
      </c>
      <c r="P25" s="17" t="s">
        <v>18</v>
      </c>
      <c r="Q25" s="17"/>
      <c r="R25" s="17"/>
      <c r="S25" s="21"/>
    </row>
    <row r="26" spans="1:19" ht="17.25" customHeight="1">
      <c r="A26" s="16"/>
      <c r="B26" s="17" t="s">
        <v>19</v>
      </c>
      <c r="C26" s="17"/>
      <c r="D26" s="17"/>
      <c r="E26" s="18" t="s">
        <v>3</v>
      </c>
      <c r="F26" s="29"/>
      <c r="G26" s="29"/>
      <c r="H26" s="29"/>
      <c r="I26" s="29"/>
      <c r="J26" s="20"/>
      <c r="K26" s="17"/>
      <c r="L26" s="17"/>
      <c r="M26" s="17"/>
      <c r="N26" s="17"/>
      <c r="O26" s="30"/>
      <c r="P26" s="31"/>
      <c r="Q26" s="32"/>
      <c r="R26" s="33"/>
      <c r="S26" s="21"/>
    </row>
    <row r="27" spans="1:19" ht="17.25" customHeight="1">
      <c r="A27" s="16"/>
      <c r="B27" s="17" t="s">
        <v>20</v>
      </c>
      <c r="C27" s="17"/>
      <c r="D27" s="17"/>
      <c r="E27" s="26"/>
      <c r="F27" s="17"/>
      <c r="G27" s="17"/>
      <c r="H27" s="17"/>
      <c r="I27" s="17"/>
      <c r="J27" s="23"/>
      <c r="K27" s="17"/>
      <c r="L27" s="17"/>
      <c r="M27" s="17"/>
      <c r="N27" s="17"/>
      <c r="O27" s="30"/>
      <c r="P27" s="31"/>
      <c r="Q27" s="32"/>
      <c r="R27" s="33"/>
      <c r="S27" s="21"/>
    </row>
    <row r="28" spans="1:19" ht="17.25" customHeight="1">
      <c r="A28" s="16"/>
      <c r="B28" s="17" t="s">
        <v>21</v>
      </c>
      <c r="C28" s="17"/>
      <c r="D28" s="17"/>
      <c r="E28" s="26" t="s">
        <v>3</v>
      </c>
      <c r="F28" s="17"/>
      <c r="G28" s="17"/>
      <c r="H28" s="17"/>
      <c r="I28" s="17"/>
      <c r="J28" s="23"/>
      <c r="K28" s="17"/>
      <c r="L28" s="17"/>
      <c r="M28" s="17"/>
      <c r="N28" s="17"/>
      <c r="O28" s="30"/>
      <c r="P28" s="31"/>
      <c r="Q28" s="32"/>
      <c r="R28" s="33"/>
      <c r="S28" s="21"/>
    </row>
    <row r="29" spans="1:19" ht="17.25" customHeight="1">
      <c r="A29" s="16"/>
      <c r="B29" s="17"/>
      <c r="C29" s="17"/>
      <c r="D29" s="17"/>
      <c r="E29" s="34"/>
      <c r="F29" s="35"/>
      <c r="G29" s="35"/>
      <c r="H29" s="35"/>
      <c r="I29" s="35"/>
      <c r="J29" s="36"/>
      <c r="K29" s="17"/>
      <c r="L29" s="17"/>
      <c r="M29" s="17"/>
      <c r="N29" s="17"/>
      <c r="O29" s="25"/>
      <c r="P29" s="25"/>
      <c r="Q29" s="25"/>
      <c r="R29" s="17"/>
      <c r="S29" s="21"/>
    </row>
    <row r="30" spans="1:19" ht="17.25" customHeight="1">
      <c r="A30" s="16"/>
      <c r="B30" s="17"/>
      <c r="C30" s="17"/>
      <c r="D30" s="17"/>
      <c r="E30" s="37" t="s">
        <v>22</v>
      </c>
      <c r="F30" s="17"/>
      <c r="G30" s="17" t="s">
        <v>23</v>
      </c>
      <c r="H30" s="17"/>
      <c r="I30" s="17"/>
      <c r="J30" s="17"/>
      <c r="K30" s="17"/>
      <c r="L30" s="17"/>
      <c r="M30" s="17"/>
      <c r="N30" s="17"/>
      <c r="O30" s="37" t="s">
        <v>24</v>
      </c>
      <c r="P30" s="25"/>
      <c r="Q30" s="25"/>
      <c r="R30" s="38"/>
      <c r="S30" s="21"/>
    </row>
    <row r="31" spans="1:19" ht="17.25" customHeight="1">
      <c r="A31" s="16"/>
      <c r="B31" s="17"/>
      <c r="C31" s="17"/>
      <c r="D31" s="17"/>
      <c r="E31" s="30" t="s">
        <v>5</v>
      </c>
      <c r="F31" s="17"/>
      <c r="G31" s="31"/>
      <c r="H31" s="39"/>
      <c r="I31" s="40"/>
      <c r="J31" s="17"/>
      <c r="K31" s="17"/>
      <c r="L31" s="17"/>
      <c r="M31" s="17"/>
      <c r="N31" s="17"/>
      <c r="O31" s="41" t="s">
        <v>213</v>
      </c>
      <c r="P31" s="25"/>
      <c r="Q31" s="25"/>
      <c r="R31" s="42"/>
      <c r="S31" s="21"/>
    </row>
    <row r="32" spans="1:19" ht="8.25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</row>
    <row r="33" spans="1:19" ht="20.25" customHeight="1">
      <c r="A33" s="46"/>
      <c r="B33" s="47"/>
      <c r="C33" s="47"/>
      <c r="D33" s="47"/>
      <c r="E33" s="48" t="s">
        <v>25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</row>
    <row r="34" spans="1:19" ht="20.25" customHeight="1">
      <c r="A34" s="50" t="s">
        <v>26</v>
      </c>
      <c r="B34" s="51"/>
      <c r="C34" s="51"/>
      <c r="D34" s="52"/>
      <c r="E34" s="53" t="s">
        <v>27</v>
      </c>
      <c r="F34" s="52"/>
      <c r="G34" s="53" t="s">
        <v>28</v>
      </c>
      <c r="H34" s="51"/>
      <c r="I34" s="52"/>
      <c r="J34" s="53" t="s">
        <v>29</v>
      </c>
      <c r="K34" s="51"/>
      <c r="L34" s="53" t="s">
        <v>30</v>
      </c>
      <c r="M34" s="51"/>
      <c r="N34" s="51"/>
      <c r="O34" s="52"/>
      <c r="P34" s="53" t="s">
        <v>31</v>
      </c>
      <c r="Q34" s="51"/>
      <c r="R34" s="51"/>
      <c r="S34" s="54"/>
    </row>
    <row r="35" spans="1:19" ht="20.25" customHeight="1">
      <c r="A35" s="55"/>
      <c r="B35" s="56"/>
      <c r="C35" s="56"/>
      <c r="D35" s="57">
        <v>0</v>
      </c>
      <c r="E35" s="58">
        <f>IF(D35=0,0,R47/D35)</f>
        <v>0</v>
      </c>
      <c r="F35" s="59"/>
      <c r="G35" s="60"/>
      <c r="H35" s="56"/>
      <c r="I35" s="57">
        <v>0</v>
      </c>
      <c r="J35" s="58">
        <f>IF(I35=0,0,R47/I35)</f>
        <v>0</v>
      </c>
      <c r="K35" s="61"/>
      <c r="L35" s="60"/>
      <c r="M35" s="56"/>
      <c r="N35" s="56"/>
      <c r="O35" s="57">
        <v>0</v>
      </c>
      <c r="P35" s="60"/>
      <c r="Q35" s="56"/>
      <c r="R35" s="62">
        <f>IF(O35=0,0,R47/O35)</f>
        <v>0</v>
      </c>
      <c r="S35" s="63"/>
    </row>
    <row r="36" spans="1:19" ht="20.25" customHeight="1">
      <c r="A36" s="46"/>
      <c r="B36" s="47"/>
      <c r="C36" s="47"/>
      <c r="D36" s="47"/>
      <c r="E36" s="48" t="s">
        <v>32</v>
      </c>
      <c r="F36" s="47"/>
      <c r="G36" s="47"/>
      <c r="H36" s="47"/>
      <c r="I36" s="47"/>
      <c r="J36" s="64" t="s">
        <v>33</v>
      </c>
      <c r="K36" s="47"/>
      <c r="L36" s="47"/>
      <c r="M36" s="47"/>
      <c r="N36" s="47"/>
      <c r="O36" s="47"/>
      <c r="P36" s="47"/>
      <c r="Q36" s="47"/>
      <c r="R36" s="47"/>
      <c r="S36" s="49"/>
    </row>
    <row r="37" spans="1:19" ht="20.25" customHeight="1">
      <c r="A37" s="65" t="s">
        <v>34</v>
      </c>
      <c r="B37" s="66"/>
      <c r="C37" s="67" t="s">
        <v>35</v>
      </c>
      <c r="D37" s="68"/>
      <c r="E37" s="68"/>
      <c r="F37" s="69"/>
      <c r="G37" s="65" t="s">
        <v>36</v>
      </c>
      <c r="H37" s="70"/>
      <c r="I37" s="67" t="s">
        <v>37</v>
      </c>
      <c r="J37" s="68"/>
      <c r="K37" s="68"/>
      <c r="L37" s="65" t="s">
        <v>38</v>
      </c>
      <c r="M37" s="70"/>
      <c r="N37" s="67" t="s">
        <v>39</v>
      </c>
      <c r="O37" s="68"/>
      <c r="P37" s="68"/>
      <c r="Q37" s="68"/>
      <c r="R37" s="68"/>
      <c r="S37" s="69"/>
    </row>
    <row r="38" spans="1:19" ht="20.25" customHeight="1">
      <c r="A38" s="71">
        <v>1</v>
      </c>
      <c r="B38" s="72" t="s">
        <v>40</v>
      </c>
      <c r="C38" s="20"/>
      <c r="D38" s="73" t="s">
        <v>41</v>
      </c>
      <c r="E38" s="74">
        <f>SUMIF(Rozpocet!O5:O66,8,Rozpocet!I5:I66)</f>
        <v>0</v>
      </c>
      <c r="F38" s="75"/>
      <c r="G38" s="71">
        <v>8</v>
      </c>
      <c r="H38" s="76" t="s">
        <v>42</v>
      </c>
      <c r="I38" s="33"/>
      <c r="J38" s="77">
        <v>0</v>
      </c>
      <c r="K38" s="78"/>
      <c r="L38" s="71">
        <v>13</v>
      </c>
      <c r="M38" s="31" t="s">
        <v>43</v>
      </c>
      <c r="N38" s="39"/>
      <c r="O38" s="39"/>
      <c r="P38" s="79">
        <f>M48</f>
        <v>20</v>
      </c>
      <c r="Q38" s="80" t="s">
        <v>44</v>
      </c>
      <c r="R38" s="74">
        <v>0</v>
      </c>
      <c r="S38" s="75"/>
    </row>
    <row r="39" spans="1:19" ht="20.25" customHeight="1">
      <c r="A39" s="71">
        <v>2</v>
      </c>
      <c r="B39" s="81"/>
      <c r="C39" s="36"/>
      <c r="D39" s="73" t="s">
        <v>45</v>
      </c>
      <c r="E39" s="74">
        <f>SUMIF(Rozpocet!O10:O66,4,Rozpocet!I10:I66)</f>
        <v>0</v>
      </c>
      <c r="F39" s="75"/>
      <c r="G39" s="71">
        <v>9</v>
      </c>
      <c r="H39" s="17" t="s">
        <v>46</v>
      </c>
      <c r="I39" s="73"/>
      <c r="J39" s="77">
        <v>0</v>
      </c>
      <c r="K39" s="78"/>
      <c r="L39" s="71">
        <v>14</v>
      </c>
      <c r="M39" s="31" t="s">
        <v>47</v>
      </c>
      <c r="N39" s="39"/>
      <c r="O39" s="39"/>
      <c r="P39" s="79">
        <f>M48</f>
        <v>20</v>
      </c>
      <c r="Q39" s="80" t="s">
        <v>44</v>
      </c>
      <c r="R39" s="74">
        <v>0</v>
      </c>
      <c r="S39" s="75"/>
    </row>
    <row r="40" spans="1:19" ht="20.25" customHeight="1">
      <c r="A40" s="71">
        <v>3</v>
      </c>
      <c r="B40" s="72" t="s">
        <v>48</v>
      </c>
      <c r="C40" s="20"/>
      <c r="D40" s="73" t="s">
        <v>41</v>
      </c>
      <c r="E40" s="74">
        <f>SUMIF(Rozpocet!O11:O66,32,Rozpocet!I11:I66)</f>
        <v>0</v>
      </c>
      <c r="F40" s="75"/>
      <c r="G40" s="71">
        <v>10</v>
      </c>
      <c r="H40" s="76" t="s">
        <v>49</v>
      </c>
      <c r="I40" s="33"/>
      <c r="J40" s="77">
        <v>0</v>
      </c>
      <c r="K40" s="78"/>
      <c r="L40" s="71">
        <v>15</v>
      </c>
      <c r="M40" s="31" t="s">
        <v>50</v>
      </c>
      <c r="N40" s="39"/>
      <c r="O40" s="39"/>
      <c r="P40" s="79">
        <f>M48</f>
        <v>20</v>
      </c>
      <c r="Q40" s="80" t="s">
        <v>44</v>
      </c>
      <c r="R40" s="74">
        <v>0</v>
      </c>
      <c r="S40" s="75"/>
    </row>
    <row r="41" spans="1:19" ht="20.25" customHeight="1">
      <c r="A41" s="71">
        <v>4</v>
      </c>
      <c r="B41" s="81"/>
      <c r="C41" s="36"/>
      <c r="D41" s="73" t="s">
        <v>45</v>
      </c>
      <c r="E41" s="74">
        <f>SUMIF(Rozpocet!O12:O66,16,Rozpocet!I12:I66)+SUMIF(Rozpocet!O12:O66,128,Rozpocet!I12:I66)</f>
        <v>0</v>
      </c>
      <c r="F41" s="75"/>
      <c r="G41" s="71">
        <v>11</v>
      </c>
      <c r="H41" s="76"/>
      <c r="I41" s="33"/>
      <c r="J41" s="77">
        <v>0</v>
      </c>
      <c r="K41" s="78"/>
      <c r="L41" s="71">
        <v>16</v>
      </c>
      <c r="M41" s="31" t="s">
        <v>51</v>
      </c>
      <c r="N41" s="39"/>
      <c r="O41" s="39"/>
      <c r="P41" s="79">
        <f>M48</f>
        <v>20</v>
      </c>
      <c r="Q41" s="80" t="s">
        <v>44</v>
      </c>
      <c r="R41" s="74">
        <v>0</v>
      </c>
      <c r="S41" s="75"/>
    </row>
    <row r="42" spans="1:19" ht="20.25" customHeight="1">
      <c r="A42" s="71">
        <v>5</v>
      </c>
      <c r="B42" s="72" t="s">
        <v>52</v>
      </c>
      <c r="C42" s="20"/>
      <c r="D42" s="73" t="s">
        <v>41</v>
      </c>
      <c r="E42" s="74">
        <f>SUMIF(Rozpocet!O13:O66,256,Rozpocet!I13:I66)</f>
        <v>0</v>
      </c>
      <c r="F42" s="75"/>
      <c r="G42" s="82"/>
      <c r="H42" s="39"/>
      <c r="I42" s="33"/>
      <c r="J42" s="83"/>
      <c r="K42" s="78"/>
      <c r="L42" s="71">
        <v>17</v>
      </c>
      <c r="M42" s="31" t="s">
        <v>53</v>
      </c>
      <c r="N42" s="39"/>
      <c r="O42" s="39"/>
      <c r="P42" s="79">
        <f>M48</f>
        <v>20</v>
      </c>
      <c r="Q42" s="80" t="s">
        <v>44</v>
      </c>
      <c r="R42" s="74">
        <v>0</v>
      </c>
      <c r="S42" s="75"/>
    </row>
    <row r="43" spans="1:19" ht="20.25" customHeight="1">
      <c r="A43" s="71">
        <v>6</v>
      </c>
      <c r="B43" s="81"/>
      <c r="C43" s="36"/>
      <c r="D43" s="73" t="s">
        <v>45</v>
      </c>
      <c r="E43" s="74">
        <f>SUMIF(Rozpocet!O14:O66,64,Rozpocet!I14:I66)</f>
        <v>0</v>
      </c>
      <c r="F43" s="75"/>
      <c r="G43" s="82"/>
      <c r="H43" s="39"/>
      <c r="I43" s="33"/>
      <c r="J43" s="83"/>
      <c r="K43" s="78"/>
      <c r="L43" s="71">
        <v>18</v>
      </c>
      <c r="M43" s="76" t="s">
        <v>54</v>
      </c>
      <c r="N43" s="39"/>
      <c r="O43" s="39"/>
      <c r="P43" s="39"/>
      <c r="Q43" s="39"/>
      <c r="R43" s="74">
        <f>SUMIF(Rozpocet!O14:O66,1024,Rozpocet!I14:I66)</f>
        <v>0</v>
      </c>
      <c r="S43" s="75"/>
    </row>
    <row r="44" spans="1:19" ht="20.25" customHeight="1">
      <c r="A44" s="71">
        <v>7</v>
      </c>
      <c r="B44" s="84" t="s">
        <v>55</v>
      </c>
      <c r="C44" s="39"/>
      <c r="D44" s="33"/>
      <c r="E44" s="85">
        <f>SUM(E38:E43)</f>
        <v>0</v>
      </c>
      <c r="F44" s="49"/>
      <c r="G44" s="71">
        <v>12</v>
      </c>
      <c r="H44" s="84" t="s">
        <v>56</v>
      </c>
      <c r="I44" s="33"/>
      <c r="J44" s="86">
        <f>SUM(J38:J41)</f>
        <v>0</v>
      </c>
      <c r="K44" s="87"/>
      <c r="L44" s="71">
        <v>19</v>
      </c>
      <c r="M44" s="84" t="s">
        <v>57</v>
      </c>
      <c r="N44" s="39"/>
      <c r="O44" s="39"/>
      <c r="P44" s="39"/>
      <c r="Q44" s="75"/>
      <c r="R44" s="85">
        <f>SUM(R38:R43)</f>
        <v>0</v>
      </c>
      <c r="S44" s="49"/>
    </row>
    <row r="45" spans="1:19" ht="20.25" customHeight="1">
      <c r="A45" s="88">
        <v>20</v>
      </c>
      <c r="B45" s="89" t="s">
        <v>58</v>
      </c>
      <c r="C45" s="90"/>
      <c r="D45" s="91"/>
      <c r="E45" s="92">
        <f>SUMIF(Rozpocet!O14:O66,512,Rozpocet!I14:I66)</f>
        <v>0</v>
      </c>
      <c r="F45" s="45"/>
      <c r="G45" s="88">
        <v>21</v>
      </c>
      <c r="H45" s="89" t="s">
        <v>59</v>
      </c>
      <c r="I45" s="91"/>
      <c r="J45" s="93">
        <v>0</v>
      </c>
      <c r="K45" s="94">
        <f>M48</f>
        <v>20</v>
      </c>
      <c r="L45" s="88">
        <v>22</v>
      </c>
      <c r="M45" s="89" t="s">
        <v>60</v>
      </c>
      <c r="N45" s="90"/>
      <c r="O45" s="44"/>
      <c r="P45" s="44"/>
      <c r="Q45" s="44"/>
      <c r="R45" s="92">
        <f>SUMIF(Rozpocet!O14:O66,"&lt;4",Rozpocet!I14:I66)+SUMIF(Rozpocet!O14:O66,"&gt;1024",Rozpocet!I14:I66)</f>
        <v>0</v>
      </c>
      <c r="S45" s="45"/>
    </row>
    <row r="46" spans="1:19" ht="20.25" customHeight="1">
      <c r="A46" s="95" t="s">
        <v>20</v>
      </c>
      <c r="B46" s="14"/>
      <c r="C46" s="14"/>
      <c r="D46" s="14"/>
      <c r="E46" s="14"/>
      <c r="F46" s="96"/>
      <c r="G46" s="97"/>
      <c r="H46" s="14"/>
      <c r="I46" s="14"/>
      <c r="J46" s="14"/>
      <c r="K46" s="14"/>
      <c r="L46" s="65" t="s">
        <v>61</v>
      </c>
      <c r="M46" s="52"/>
      <c r="N46" s="67" t="s">
        <v>62</v>
      </c>
      <c r="O46" s="51"/>
      <c r="P46" s="51"/>
      <c r="Q46" s="51"/>
      <c r="R46" s="51"/>
      <c r="S46" s="54"/>
    </row>
    <row r="47" spans="1:19" ht="20.25" customHeight="1">
      <c r="A47" s="16"/>
      <c r="B47" s="17"/>
      <c r="C47" s="17"/>
      <c r="D47" s="17"/>
      <c r="E47" s="17"/>
      <c r="F47" s="23"/>
      <c r="G47" s="98"/>
      <c r="H47" s="17"/>
      <c r="I47" s="17"/>
      <c r="J47" s="17"/>
      <c r="K47" s="17"/>
      <c r="L47" s="71">
        <v>23</v>
      </c>
      <c r="M47" s="76" t="s">
        <v>63</v>
      </c>
      <c r="N47" s="39"/>
      <c r="O47" s="39"/>
      <c r="P47" s="39"/>
      <c r="Q47" s="75"/>
      <c r="R47" s="85">
        <f>ROUND(E44+J44+R44+E45+J45+R45,2)</f>
        <v>0</v>
      </c>
      <c r="S47" s="99">
        <f>E44+J44+R44+E45+J45+R45</f>
        <v>0</v>
      </c>
    </row>
    <row r="48" spans="1:19" ht="20.25" customHeight="1">
      <c r="A48" s="100" t="s">
        <v>64</v>
      </c>
      <c r="B48" s="35"/>
      <c r="C48" s="35"/>
      <c r="D48" s="35"/>
      <c r="E48" s="35"/>
      <c r="F48" s="36"/>
      <c r="G48" s="101" t="s">
        <v>65</v>
      </c>
      <c r="H48" s="35"/>
      <c r="I48" s="35"/>
      <c r="J48" s="35"/>
      <c r="K48" s="35"/>
      <c r="L48" s="71">
        <v>24</v>
      </c>
      <c r="M48" s="102">
        <v>20</v>
      </c>
      <c r="N48" s="33" t="s">
        <v>44</v>
      </c>
      <c r="O48" s="103">
        <f>R47-O49</f>
        <v>0</v>
      </c>
      <c r="P48" s="35" t="s">
        <v>66</v>
      </c>
      <c r="Q48" s="35"/>
      <c r="R48" s="104">
        <f>ROUND(O48*M48/100,2)</f>
        <v>0</v>
      </c>
      <c r="S48" s="105">
        <f>O48*M48/100</f>
        <v>0</v>
      </c>
    </row>
    <row r="49" spans="1:19" ht="20.25" customHeight="1">
      <c r="A49" s="106" t="s">
        <v>19</v>
      </c>
      <c r="B49" s="29"/>
      <c r="C49" s="29"/>
      <c r="D49" s="29"/>
      <c r="E49" s="29"/>
      <c r="F49" s="20"/>
      <c r="G49" s="107"/>
      <c r="H49" s="29"/>
      <c r="I49" s="29"/>
      <c r="J49" s="29"/>
      <c r="K49" s="29"/>
      <c r="L49" s="71">
        <v>25</v>
      </c>
      <c r="M49" s="102">
        <v>20</v>
      </c>
      <c r="N49" s="33" t="s">
        <v>44</v>
      </c>
      <c r="O49" s="103">
        <f>ROUND(SUMIF(Rozpocet!N14:N66,M49,Rozpocet!I14:I66)+SUMIF(P38:P42,M49,R38:R42)+IF(K45=M49,J45,0),2)</f>
        <v>0</v>
      </c>
      <c r="P49" s="39" t="s">
        <v>66</v>
      </c>
      <c r="Q49" s="39"/>
      <c r="R49" s="74">
        <f>ROUND(O49*M49/100,2)</f>
        <v>0</v>
      </c>
      <c r="S49" s="108">
        <f>O49*M49/100</f>
        <v>0</v>
      </c>
    </row>
    <row r="50" spans="1:19" ht="20.25" customHeight="1">
      <c r="A50" s="16"/>
      <c r="B50" s="17"/>
      <c r="C50" s="17"/>
      <c r="D50" s="17"/>
      <c r="E50" s="17"/>
      <c r="F50" s="23"/>
      <c r="G50" s="98"/>
      <c r="H50" s="17"/>
      <c r="I50" s="17"/>
      <c r="J50" s="17"/>
      <c r="K50" s="17"/>
      <c r="L50" s="88">
        <v>26</v>
      </c>
      <c r="M50" s="109" t="s">
        <v>67</v>
      </c>
      <c r="N50" s="90"/>
      <c r="O50" s="90"/>
      <c r="P50" s="90"/>
      <c r="Q50" s="44"/>
      <c r="R50" s="110">
        <f>R47+R48+R49</f>
        <v>0</v>
      </c>
      <c r="S50" s="111"/>
    </row>
    <row r="51" spans="1:19" ht="20.25" customHeight="1">
      <c r="A51" s="100" t="s">
        <v>68</v>
      </c>
      <c r="B51" s="35"/>
      <c r="C51" s="35"/>
      <c r="D51" s="35"/>
      <c r="E51" s="35"/>
      <c r="F51" s="36"/>
      <c r="G51" s="101" t="s">
        <v>65</v>
      </c>
      <c r="H51" s="35"/>
      <c r="I51" s="35"/>
      <c r="J51" s="35"/>
      <c r="K51" s="35"/>
      <c r="L51" s="65" t="s">
        <v>69</v>
      </c>
      <c r="M51" s="52"/>
      <c r="N51" s="67" t="s">
        <v>70</v>
      </c>
      <c r="O51" s="51"/>
      <c r="P51" s="51"/>
      <c r="Q51" s="51"/>
      <c r="R51" s="112"/>
      <c r="S51" s="54"/>
    </row>
    <row r="52" spans="1:19" ht="20.25" customHeight="1">
      <c r="A52" s="106" t="s">
        <v>21</v>
      </c>
      <c r="B52" s="29"/>
      <c r="C52" s="29"/>
      <c r="D52" s="29"/>
      <c r="E52" s="29"/>
      <c r="F52" s="20"/>
      <c r="G52" s="107"/>
      <c r="H52" s="29"/>
      <c r="I52" s="29"/>
      <c r="J52" s="29"/>
      <c r="K52" s="29"/>
      <c r="L52" s="71">
        <v>27</v>
      </c>
      <c r="M52" s="76" t="s">
        <v>71</v>
      </c>
      <c r="N52" s="39"/>
      <c r="O52" s="39"/>
      <c r="P52" s="39"/>
      <c r="Q52" s="33"/>
      <c r="R52" s="74">
        <v>0</v>
      </c>
      <c r="S52" s="75"/>
    </row>
    <row r="53" spans="1:19" ht="20.25" customHeight="1">
      <c r="A53" s="16"/>
      <c r="B53" s="17"/>
      <c r="C53" s="17"/>
      <c r="D53" s="17"/>
      <c r="E53" s="17"/>
      <c r="F53" s="23"/>
      <c r="G53" s="98"/>
      <c r="H53" s="17"/>
      <c r="I53" s="17"/>
      <c r="J53" s="17"/>
      <c r="K53" s="17"/>
      <c r="L53" s="71">
        <v>28</v>
      </c>
      <c r="M53" s="76" t="s">
        <v>72</v>
      </c>
      <c r="N53" s="39"/>
      <c r="O53" s="39"/>
      <c r="P53" s="39"/>
      <c r="Q53" s="33"/>
      <c r="R53" s="74">
        <v>0</v>
      </c>
      <c r="S53" s="75"/>
    </row>
    <row r="54" spans="1:19" ht="20.25" customHeight="1">
      <c r="A54" s="113" t="s">
        <v>64</v>
      </c>
      <c r="B54" s="44"/>
      <c r="C54" s="44"/>
      <c r="D54" s="44"/>
      <c r="E54" s="44"/>
      <c r="F54" s="114"/>
      <c r="G54" s="115" t="s">
        <v>65</v>
      </c>
      <c r="H54" s="44"/>
      <c r="I54" s="44"/>
      <c r="J54" s="44"/>
      <c r="K54" s="44"/>
      <c r="L54" s="88">
        <v>29</v>
      </c>
      <c r="M54" s="89" t="s">
        <v>73</v>
      </c>
      <c r="N54" s="90"/>
      <c r="O54" s="90"/>
      <c r="P54" s="90"/>
      <c r="Q54" s="91"/>
      <c r="R54" s="58">
        <v>0</v>
      </c>
      <c r="S54" s="116"/>
    </row>
  </sheetData>
  <sheetProtection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2.7109375" style="2" customWidth="1"/>
    <col min="2" max="2" width="55.7109375" style="2" customWidth="1"/>
    <col min="3" max="3" width="13.57421875" style="2" customWidth="1"/>
    <col min="4" max="5" width="13.8515625" style="2" hidden="1" customWidth="1"/>
    <col min="6" max="16384" width="9.140625" style="2" customWidth="1"/>
  </cols>
  <sheetData>
    <row r="1" spans="1:5" ht="18" customHeight="1">
      <c r="A1" s="117" t="s">
        <v>74</v>
      </c>
      <c r="B1" s="118"/>
      <c r="C1" s="118"/>
      <c r="D1" s="118"/>
      <c r="E1" s="118"/>
    </row>
    <row r="2" spans="1:5" ht="12" customHeight="1">
      <c r="A2" s="119" t="s">
        <v>75</v>
      </c>
      <c r="B2" s="120" t="str">
        <f>'Krycí list'!E5</f>
        <v>Rekonštrukcia soc. zariadení EUBA Bratislava,                        blok V1A - suterén - toalety typ E  </v>
      </c>
      <c r="C2" s="121"/>
      <c r="D2" s="121"/>
      <c r="E2" s="121"/>
    </row>
    <row r="3" spans="1:5" ht="12" customHeight="1">
      <c r="A3" s="119" t="s">
        <v>76</v>
      </c>
      <c r="B3" s="120" t="str">
        <f>'Krycí list'!E7</f>
        <v>Zdravotechnika</v>
      </c>
      <c r="C3" s="122"/>
      <c r="D3" s="120"/>
      <c r="E3" s="123"/>
    </row>
    <row r="4" spans="1:5" ht="12" customHeight="1">
      <c r="A4" s="119" t="s">
        <v>77</v>
      </c>
      <c r="B4" s="120" t="str">
        <f>'Krycí list'!E9</f>
        <v> </v>
      </c>
      <c r="C4" s="122"/>
      <c r="D4" s="120"/>
      <c r="E4" s="123"/>
    </row>
    <row r="5" spans="1:5" ht="12" customHeight="1">
      <c r="A5" s="120" t="s">
        <v>78</v>
      </c>
      <c r="B5" s="120" t="str">
        <f>'Krycí list'!P5</f>
        <v> </v>
      </c>
      <c r="C5" s="122"/>
      <c r="D5" s="120"/>
      <c r="E5" s="123"/>
    </row>
    <row r="6" spans="1:5" ht="6" customHeight="1">
      <c r="A6" s="120"/>
      <c r="B6" s="120"/>
      <c r="C6" s="122"/>
      <c r="D6" s="120"/>
      <c r="E6" s="123"/>
    </row>
    <row r="7" spans="1:5" ht="12" customHeight="1">
      <c r="A7" s="120" t="s">
        <v>79</v>
      </c>
      <c r="B7" s="120" t="str">
        <f>'Krycí list'!E26</f>
        <v> </v>
      </c>
      <c r="C7" s="122"/>
      <c r="D7" s="120"/>
      <c r="E7" s="123"/>
    </row>
    <row r="8" spans="1:5" ht="12" customHeight="1">
      <c r="A8" s="120" t="s">
        <v>80</v>
      </c>
      <c r="B8" s="120" t="str">
        <f>'Krycí list'!E28</f>
        <v> </v>
      </c>
      <c r="C8" s="122"/>
      <c r="D8" s="120"/>
      <c r="E8" s="123"/>
    </row>
    <row r="9" spans="1:5" ht="12" customHeight="1">
      <c r="A9" s="120" t="s">
        <v>81</v>
      </c>
      <c r="B9" s="170">
        <v>41963</v>
      </c>
      <c r="C9" s="122"/>
      <c r="D9" s="120"/>
      <c r="E9" s="123"/>
    </row>
    <row r="10" spans="1:5" ht="6" customHeight="1">
      <c r="A10" s="118"/>
      <c r="B10" s="118"/>
      <c r="C10" s="118"/>
      <c r="D10" s="118"/>
      <c r="E10" s="118"/>
    </row>
    <row r="11" spans="1:5" ht="12" customHeight="1">
      <c r="A11" s="124" t="s">
        <v>82</v>
      </c>
      <c r="B11" s="125" t="s">
        <v>83</v>
      </c>
      <c r="C11" s="126" t="s">
        <v>84</v>
      </c>
      <c r="D11" s="127" t="s">
        <v>85</v>
      </c>
      <c r="E11" s="126" t="s">
        <v>86</v>
      </c>
    </row>
    <row r="12" spans="1:5" ht="12" customHeight="1">
      <c r="A12" s="128">
        <v>1</v>
      </c>
      <c r="B12" s="129">
        <v>2</v>
      </c>
      <c r="C12" s="130">
        <v>3</v>
      </c>
      <c r="D12" s="131">
        <v>4</v>
      </c>
      <c r="E12" s="130">
        <v>5</v>
      </c>
    </row>
    <row r="13" spans="1:5" ht="3.75" customHeight="1">
      <c r="A13" s="132"/>
      <c r="B13" s="132"/>
      <c r="C13" s="132"/>
      <c r="D13" s="132"/>
      <c r="E13" s="132"/>
    </row>
    <row r="14" spans="1:5" s="133" customFormat="1" ht="12.75" customHeight="1">
      <c r="A14" s="134" t="str">
        <f>Rozpocet!D14</f>
        <v>PSV</v>
      </c>
      <c r="B14" s="135" t="str">
        <f>Rozpocet!E14</f>
        <v>Práce a dodávky PSV</v>
      </c>
      <c r="C14" s="136">
        <f>Rozpocet!I14</f>
        <v>0</v>
      </c>
      <c r="D14" s="136">
        <f>Rozpocet!K14</f>
        <v>0.41233671183119136</v>
      </c>
      <c r="E14" s="136">
        <f>Rozpocet!M14</f>
        <v>0.71488</v>
      </c>
    </row>
    <row r="15" spans="1:5" s="133" customFormat="1" ht="12.75" customHeight="1">
      <c r="A15" s="137" t="str">
        <f>Rozpocet!D15</f>
        <v>713</v>
      </c>
      <c r="B15" s="138" t="str">
        <f>Rozpocet!E15</f>
        <v>Izolácie tepelné</v>
      </c>
      <c r="C15" s="139">
        <f>Rozpocet!I15</f>
        <v>0</v>
      </c>
      <c r="D15" s="139">
        <f>Rozpocet!K15</f>
        <v>0.02765</v>
      </c>
      <c r="E15" s="139">
        <f>Rozpocet!M15</f>
        <v>0</v>
      </c>
    </row>
    <row r="16" spans="1:5" s="133" customFormat="1" ht="12.75" customHeight="1">
      <c r="A16" s="137" t="str">
        <f>Rozpocet!D19</f>
        <v>721</v>
      </c>
      <c r="B16" s="138" t="str">
        <f>Rozpocet!E19</f>
        <v>Zdravotech. vnútorná kanalizácia</v>
      </c>
      <c r="C16" s="139">
        <f>Rozpocet!I19</f>
        <v>0</v>
      </c>
      <c r="D16" s="139">
        <f>Rozpocet!K19</f>
        <v>0.027577780000000003</v>
      </c>
      <c r="E16" s="139">
        <f>Rozpocet!M19</f>
        <v>0.19396</v>
      </c>
    </row>
    <row r="17" spans="1:5" s="133" customFormat="1" ht="12.75" customHeight="1">
      <c r="A17" s="137" t="str">
        <f>Rozpocet!D29</f>
        <v>722</v>
      </c>
      <c r="B17" s="138" t="str">
        <f>Rozpocet!E29</f>
        <v>Zdravotechnika - vnútorný vodovod</v>
      </c>
      <c r="C17" s="139">
        <f>Rozpocet!I29</f>
        <v>0</v>
      </c>
      <c r="D17" s="139">
        <f>Rozpocet!K29</f>
        <v>0.04495218383119141</v>
      </c>
      <c r="E17" s="139">
        <f>Rozpocet!M29</f>
        <v>0.08946</v>
      </c>
    </row>
    <row r="18" spans="1:5" s="133" customFormat="1" ht="12.75" customHeight="1">
      <c r="A18" s="137" t="str">
        <f>Rozpocet!D41</f>
        <v>725</v>
      </c>
      <c r="B18" s="138" t="str">
        <f>Rozpocet!E41</f>
        <v>Zdravotechnika - zariaď. predmety</v>
      </c>
      <c r="C18" s="139">
        <f>Rozpocet!I41</f>
        <v>0</v>
      </c>
      <c r="D18" s="139">
        <f>Rozpocet!K41</f>
        <v>0.312156748</v>
      </c>
      <c r="E18" s="139">
        <f>Rozpocet!M41</f>
        <v>0.43146</v>
      </c>
    </row>
    <row r="19" spans="1:5" s="133" customFormat="1" ht="12.75" customHeight="1">
      <c r="A19" s="134" t="str">
        <f>Rozpocet!D64</f>
        <v>Ostatné</v>
      </c>
      <c r="B19" s="135" t="str">
        <f>Rozpocet!E64</f>
        <v>Ostatné</v>
      </c>
      <c r="C19" s="136">
        <f>Rozpocet!I64</f>
        <v>0</v>
      </c>
      <c r="D19" s="136">
        <f>Rozpocet!K64</f>
        <v>0</v>
      </c>
      <c r="E19" s="136">
        <f>Rozpocet!M64</f>
        <v>0</v>
      </c>
    </row>
    <row r="20" spans="2:5" s="140" customFormat="1" ht="12.75" customHeight="1">
      <c r="B20" s="141" t="s">
        <v>87</v>
      </c>
      <c r="C20" s="142">
        <f>Rozpocet!I66</f>
        <v>0</v>
      </c>
      <c r="D20" s="142">
        <f>Rozpocet!K66</f>
        <v>0.41233671183119136</v>
      </c>
      <c r="E20" s="142">
        <f>Rozpocet!M66</f>
        <v>0.71488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H73" sqref="H73"/>
    </sheetView>
  </sheetViews>
  <sheetFormatPr defaultColWidth="9.140625" defaultRowHeight="12.75"/>
  <cols>
    <col min="1" max="1" width="5.7109375" style="2" customWidth="1"/>
    <col min="2" max="2" width="4.57421875" style="2" customWidth="1"/>
    <col min="3" max="3" width="8.7109375" style="2" customWidth="1"/>
    <col min="4" max="4" width="12.7109375" style="2" customWidth="1"/>
    <col min="5" max="5" width="55.7109375" style="2" customWidth="1"/>
    <col min="6" max="6" width="4.7109375" style="2" customWidth="1"/>
    <col min="7" max="7" width="9.57421875" style="2" customWidth="1"/>
    <col min="8" max="8" width="9.8515625" style="2" customWidth="1"/>
    <col min="9" max="9" width="12.7109375" style="2" customWidth="1"/>
    <col min="10" max="10" width="10.71093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6.00390625" style="2" customWidth="1"/>
    <col min="15" max="16" width="15.7109375" style="2" hidden="1" customWidth="1"/>
    <col min="17" max="19" width="15.7109375" style="2" customWidth="1"/>
    <col min="20" max="16384" width="9.140625" style="2" customWidth="1"/>
  </cols>
  <sheetData>
    <row r="1" spans="1:16" ht="18">
      <c r="A1" s="117" t="s">
        <v>88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4"/>
      <c r="P1" s="144"/>
    </row>
    <row r="2" spans="1:16" ht="12.75">
      <c r="A2" s="119" t="s">
        <v>75</v>
      </c>
      <c r="B2" s="120"/>
      <c r="C2" s="120" t="str">
        <f>'Krycí list'!E5</f>
        <v>Rekonštrukcia soc. zariadení EUBA Bratislava,                        blok V1A - suterén - toalety typ E  </v>
      </c>
      <c r="D2" s="120"/>
      <c r="E2" s="120"/>
      <c r="F2" s="120"/>
      <c r="G2" s="120"/>
      <c r="H2" s="120"/>
      <c r="I2" s="120"/>
      <c r="J2" s="120"/>
      <c r="K2" s="120"/>
      <c r="L2" s="143"/>
      <c r="M2" s="143"/>
      <c r="N2" s="143"/>
      <c r="O2" s="144"/>
      <c r="P2" s="144"/>
    </row>
    <row r="3" spans="1:16" ht="12.75">
      <c r="A3" s="119" t="s">
        <v>76</v>
      </c>
      <c r="B3" s="120"/>
      <c r="C3" s="120" t="str">
        <f>'Krycí list'!E7</f>
        <v>Zdravotechnika</v>
      </c>
      <c r="D3" s="120"/>
      <c r="E3" s="120"/>
      <c r="F3" s="120"/>
      <c r="G3" s="120"/>
      <c r="H3" s="120"/>
      <c r="I3" s="120"/>
      <c r="J3" s="120"/>
      <c r="K3" s="120"/>
      <c r="L3" s="143"/>
      <c r="M3" s="143"/>
      <c r="N3" s="143"/>
      <c r="O3" s="144"/>
      <c r="P3" s="144"/>
    </row>
    <row r="4" spans="1:16" ht="12.75">
      <c r="A4" s="119" t="s">
        <v>77</v>
      </c>
      <c r="B4" s="120"/>
      <c r="C4" s="120" t="str">
        <f>'Krycí list'!E9</f>
        <v> </v>
      </c>
      <c r="D4" s="120"/>
      <c r="E4" s="120"/>
      <c r="F4" s="120"/>
      <c r="G4" s="120"/>
      <c r="H4" s="120"/>
      <c r="I4" s="120"/>
      <c r="J4" s="120"/>
      <c r="K4" s="120"/>
      <c r="L4" s="143"/>
      <c r="M4" s="143"/>
      <c r="N4" s="143"/>
      <c r="O4" s="144"/>
      <c r="P4" s="144"/>
    </row>
    <row r="5" spans="1:16" ht="12.75">
      <c r="A5" s="120" t="s">
        <v>89</v>
      </c>
      <c r="B5" s="120"/>
      <c r="C5" s="120" t="str">
        <f>'Krycí list'!P5</f>
        <v> </v>
      </c>
      <c r="D5" s="120"/>
      <c r="E5" s="120"/>
      <c r="F5" s="120"/>
      <c r="G5" s="120"/>
      <c r="H5" s="120"/>
      <c r="I5" s="120"/>
      <c r="J5" s="120"/>
      <c r="K5" s="120"/>
      <c r="L5" s="143"/>
      <c r="M5" s="143"/>
      <c r="N5" s="143"/>
      <c r="O5" s="144"/>
      <c r="P5" s="144"/>
    </row>
    <row r="6" spans="1:16" ht="12.7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43"/>
      <c r="M6" s="143"/>
      <c r="N6" s="143"/>
      <c r="O6" s="144"/>
      <c r="P6" s="144"/>
    </row>
    <row r="7" spans="1:16" ht="12.75">
      <c r="A7" s="120" t="s">
        <v>79</v>
      </c>
      <c r="B7" s="120"/>
      <c r="C7" s="120" t="str">
        <f>'Krycí list'!E26</f>
        <v> </v>
      </c>
      <c r="D7" s="120"/>
      <c r="E7" s="120"/>
      <c r="F7" s="120"/>
      <c r="G7" s="120"/>
      <c r="H7" s="120"/>
      <c r="I7" s="120"/>
      <c r="J7" s="120"/>
      <c r="K7" s="120"/>
      <c r="L7" s="143"/>
      <c r="M7" s="143"/>
      <c r="N7" s="143"/>
      <c r="O7" s="144"/>
      <c r="P7" s="144"/>
    </row>
    <row r="8" spans="1:16" ht="12.75">
      <c r="A8" s="120" t="s">
        <v>80</v>
      </c>
      <c r="B8" s="120"/>
      <c r="C8" s="120" t="str">
        <f>'Krycí list'!E28</f>
        <v> </v>
      </c>
      <c r="D8" s="120"/>
      <c r="E8" s="120"/>
      <c r="F8" s="120"/>
      <c r="G8" s="120"/>
      <c r="H8" s="120"/>
      <c r="I8" s="120"/>
      <c r="J8" s="120"/>
      <c r="K8" s="120"/>
      <c r="L8" s="143"/>
      <c r="M8" s="143"/>
      <c r="N8" s="143"/>
      <c r="O8" s="144"/>
      <c r="P8" s="144"/>
    </row>
    <row r="9" spans="1:16" ht="12.75">
      <c r="A9" s="120" t="s">
        <v>81</v>
      </c>
      <c r="B9" s="120"/>
      <c r="C9" s="170">
        <v>41963</v>
      </c>
      <c r="D9" s="120"/>
      <c r="E9" s="120"/>
      <c r="F9" s="120"/>
      <c r="G9" s="120"/>
      <c r="H9" s="120"/>
      <c r="I9" s="120"/>
      <c r="J9" s="120"/>
      <c r="K9" s="120"/>
      <c r="L9" s="143"/>
      <c r="M9" s="143"/>
      <c r="N9" s="143"/>
      <c r="O9" s="144"/>
      <c r="P9" s="144"/>
    </row>
    <row r="10" spans="1:16" ht="12.75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4"/>
      <c r="P10" s="144"/>
    </row>
    <row r="11" spans="1:16" ht="22.5">
      <c r="A11" s="124"/>
      <c r="B11" s="125" t="s">
        <v>90</v>
      </c>
      <c r="C11" s="125" t="s">
        <v>91</v>
      </c>
      <c r="D11" s="125" t="s">
        <v>92</v>
      </c>
      <c r="E11" s="125" t="s">
        <v>83</v>
      </c>
      <c r="F11" s="125" t="s">
        <v>93</v>
      </c>
      <c r="G11" s="125" t="s">
        <v>94</v>
      </c>
      <c r="H11" s="125" t="s">
        <v>95</v>
      </c>
      <c r="I11" s="125" t="s">
        <v>84</v>
      </c>
      <c r="J11" s="125" t="s">
        <v>96</v>
      </c>
      <c r="K11" s="125" t="s">
        <v>85</v>
      </c>
      <c r="L11" s="125" t="s">
        <v>97</v>
      </c>
      <c r="M11" s="125" t="s">
        <v>98</v>
      </c>
      <c r="N11" s="126" t="s">
        <v>99</v>
      </c>
      <c r="O11" s="145" t="s">
        <v>100</v>
      </c>
      <c r="P11" s="146" t="s">
        <v>101</v>
      </c>
    </row>
    <row r="12" spans="1:16" ht="12.75">
      <c r="A12" s="128"/>
      <c r="B12" s="129">
        <v>2</v>
      </c>
      <c r="C12" s="129">
        <v>3</v>
      </c>
      <c r="D12" s="129">
        <v>4</v>
      </c>
      <c r="E12" s="129">
        <v>5</v>
      </c>
      <c r="F12" s="129">
        <v>6</v>
      </c>
      <c r="G12" s="129">
        <v>7</v>
      </c>
      <c r="H12" s="129">
        <v>8</v>
      </c>
      <c r="I12" s="129">
        <v>9</v>
      </c>
      <c r="J12" s="129"/>
      <c r="K12" s="129"/>
      <c r="L12" s="129"/>
      <c r="M12" s="129"/>
      <c r="N12" s="130">
        <v>10</v>
      </c>
      <c r="O12" s="147">
        <v>11</v>
      </c>
      <c r="P12" s="148">
        <v>12</v>
      </c>
    </row>
    <row r="13" spans="1:16" ht="12.75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9"/>
      <c r="O13" s="150"/>
      <c r="P13" s="151"/>
    </row>
    <row r="14" spans="1:16" s="133" customFormat="1" ht="11.25">
      <c r="A14" s="152"/>
      <c r="B14" s="153" t="s">
        <v>61</v>
      </c>
      <c r="C14" s="152"/>
      <c r="D14" s="152" t="s">
        <v>48</v>
      </c>
      <c r="E14" s="152" t="s">
        <v>102</v>
      </c>
      <c r="F14" s="152"/>
      <c r="G14" s="152"/>
      <c r="H14" s="152"/>
      <c r="I14" s="154">
        <f>I15+I19+I29+I41</f>
        <v>0</v>
      </c>
      <c r="J14" s="152"/>
      <c r="K14" s="154">
        <f>K15+K19+K29+K41</f>
        <v>0.41233671183119136</v>
      </c>
      <c r="L14" s="152"/>
      <c r="M14" s="154">
        <f>M15+M19+M29+M41</f>
        <v>0.71488</v>
      </c>
      <c r="N14" s="152"/>
      <c r="P14" s="135" t="s">
        <v>103</v>
      </c>
    </row>
    <row r="15" spans="2:16" s="133" customFormat="1" ht="11.25">
      <c r="B15" s="137" t="s">
        <v>61</v>
      </c>
      <c r="D15" s="138" t="s">
        <v>104</v>
      </c>
      <c r="E15" s="138" t="s">
        <v>105</v>
      </c>
      <c r="I15" s="139">
        <f>SUM(I16:I18)</f>
        <v>0</v>
      </c>
      <c r="K15" s="139">
        <f>SUM(K16:K18)</f>
        <v>0.02765</v>
      </c>
      <c r="M15" s="139">
        <f>SUM(M16:M18)</f>
        <v>0</v>
      </c>
      <c r="P15" s="138" t="s">
        <v>10</v>
      </c>
    </row>
    <row r="16" spans="1:16" s="17" customFormat="1" ht="11.25">
      <c r="A16" s="155"/>
      <c r="B16" s="155" t="s">
        <v>106</v>
      </c>
      <c r="C16" s="155" t="s">
        <v>104</v>
      </c>
      <c r="D16" s="156" t="s">
        <v>107</v>
      </c>
      <c r="E16" s="157" t="s">
        <v>108</v>
      </c>
      <c r="F16" s="155" t="s">
        <v>109</v>
      </c>
      <c r="G16" s="158">
        <v>35</v>
      </c>
      <c r="H16" s="158">
        <v>0</v>
      </c>
      <c r="I16" s="158">
        <f>ROUND(G16*H16,3)</f>
        <v>0</v>
      </c>
      <c r="J16" s="159">
        <v>0.00043</v>
      </c>
      <c r="K16" s="158">
        <f>G16*J16</f>
        <v>0.01505</v>
      </c>
      <c r="L16" s="159">
        <v>0</v>
      </c>
      <c r="M16" s="158">
        <f>G16*L16</f>
        <v>0</v>
      </c>
      <c r="N16" s="160">
        <v>20</v>
      </c>
      <c r="O16" s="161">
        <v>16</v>
      </c>
      <c r="P16" s="17" t="s">
        <v>110</v>
      </c>
    </row>
    <row r="17" spans="1:16" s="17" customFormat="1" ht="11.25">
      <c r="A17" s="162"/>
      <c r="B17" s="162" t="s">
        <v>111</v>
      </c>
      <c r="C17" s="162" t="s">
        <v>112</v>
      </c>
      <c r="D17" s="163" t="s">
        <v>113</v>
      </c>
      <c r="E17" s="164" t="s">
        <v>114</v>
      </c>
      <c r="F17" s="162" t="s">
        <v>109</v>
      </c>
      <c r="G17" s="165">
        <v>15</v>
      </c>
      <c r="H17" s="165">
        <v>0</v>
      </c>
      <c r="I17" s="165">
        <f>ROUND(G17*H17,3)</f>
        <v>0</v>
      </c>
      <c r="J17" s="166">
        <v>0.00036</v>
      </c>
      <c r="K17" s="165">
        <f>G17*J17</f>
        <v>0.0054</v>
      </c>
      <c r="L17" s="166">
        <v>0</v>
      </c>
      <c r="M17" s="165">
        <f>G17*L17</f>
        <v>0</v>
      </c>
      <c r="N17" s="167">
        <v>20</v>
      </c>
      <c r="O17" s="168">
        <v>32</v>
      </c>
      <c r="P17" s="169" t="s">
        <v>110</v>
      </c>
    </row>
    <row r="18" spans="1:16" s="17" customFormat="1" ht="11.25">
      <c r="A18" s="162"/>
      <c r="B18" s="162" t="s">
        <v>111</v>
      </c>
      <c r="C18" s="162" t="s">
        <v>112</v>
      </c>
      <c r="D18" s="163" t="s">
        <v>115</v>
      </c>
      <c r="E18" s="164" t="s">
        <v>116</v>
      </c>
      <c r="F18" s="162" t="s">
        <v>109</v>
      </c>
      <c r="G18" s="165">
        <v>20</v>
      </c>
      <c r="H18" s="165">
        <v>0</v>
      </c>
      <c r="I18" s="165">
        <f>ROUND(G18*H18,3)</f>
        <v>0</v>
      </c>
      <c r="J18" s="166">
        <v>0.00036</v>
      </c>
      <c r="K18" s="165">
        <f>G18*J18</f>
        <v>0.007200000000000001</v>
      </c>
      <c r="L18" s="166">
        <v>0</v>
      </c>
      <c r="M18" s="165">
        <f>G18*L18</f>
        <v>0</v>
      </c>
      <c r="N18" s="167">
        <v>20</v>
      </c>
      <c r="O18" s="168">
        <v>32</v>
      </c>
      <c r="P18" s="169" t="s">
        <v>110</v>
      </c>
    </row>
    <row r="19" spans="2:16" s="133" customFormat="1" ht="11.25">
      <c r="B19" s="137" t="s">
        <v>61</v>
      </c>
      <c r="D19" s="138" t="s">
        <v>117</v>
      </c>
      <c r="E19" s="138" t="s">
        <v>118</v>
      </c>
      <c r="I19" s="139">
        <f>SUM(I20:I28)</f>
        <v>0</v>
      </c>
      <c r="K19" s="139">
        <f>SUM(K20:K28)</f>
        <v>0.027577780000000003</v>
      </c>
      <c r="M19" s="139">
        <f>SUM(M20:M28)</f>
        <v>0.19396</v>
      </c>
      <c r="P19" s="138" t="s">
        <v>10</v>
      </c>
    </row>
    <row r="20" spans="1:16" s="17" customFormat="1" ht="11.25">
      <c r="A20" s="155"/>
      <c r="B20" s="155" t="s">
        <v>106</v>
      </c>
      <c r="C20" s="155" t="s">
        <v>117</v>
      </c>
      <c r="D20" s="156" t="s">
        <v>119</v>
      </c>
      <c r="E20" s="157" t="s">
        <v>120</v>
      </c>
      <c r="F20" s="155" t="s">
        <v>109</v>
      </c>
      <c r="G20" s="158">
        <v>3</v>
      </c>
      <c r="H20" s="158">
        <v>0</v>
      </c>
      <c r="I20" s="158">
        <f aca="true" t="shared" si="0" ref="I20:I28">ROUND(G20*H20,3)</f>
        <v>0</v>
      </c>
      <c r="J20" s="159">
        <v>0.00254862</v>
      </c>
      <c r="K20" s="158">
        <f aca="true" t="shared" si="1" ref="K20:K28">G20*J20</f>
        <v>0.007645860000000001</v>
      </c>
      <c r="L20" s="159">
        <v>0</v>
      </c>
      <c r="M20" s="158">
        <f aca="true" t="shared" si="2" ref="M20:M28">G20*L20</f>
        <v>0</v>
      </c>
      <c r="N20" s="160">
        <v>20</v>
      </c>
      <c r="O20" s="161">
        <v>16</v>
      </c>
      <c r="P20" s="17" t="s">
        <v>110</v>
      </c>
    </row>
    <row r="21" spans="1:16" s="17" customFormat="1" ht="11.25">
      <c r="A21" s="155"/>
      <c r="B21" s="155" t="s">
        <v>106</v>
      </c>
      <c r="C21" s="155" t="s">
        <v>117</v>
      </c>
      <c r="D21" s="156" t="s">
        <v>121</v>
      </c>
      <c r="E21" s="157" t="s">
        <v>122</v>
      </c>
      <c r="F21" s="155" t="s">
        <v>109</v>
      </c>
      <c r="G21" s="158">
        <v>2</v>
      </c>
      <c r="H21" s="158">
        <v>0</v>
      </c>
      <c r="I21" s="158">
        <f t="shared" si="0"/>
        <v>0</v>
      </c>
      <c r="J21" s="159">
        <v>0.00045596</v>
      </c>
      <c r="K21" s="158">
        <f t="shared" si="1"/>
        <v>0.00091192</v>
      </c>
      <c r="L21" s="159">
        <v>0</v>
      </c>
      <c r="M21" s="158">
        <f t="shared" si="2"/>
        <v>0</v>
      </c>
      <c r="N21" s="160">
        <v>20</v>
      </c>
      <c r="O21" s="161">
        <v>16</v>
      </c>
      <c r="P21" s="17" t="s">
        <v>110</v>
      </c>
    </row>
    <row r="22" spans="1:16" s="17" customFormat="1" ht="11.25">
      <c r="A22" s="155"/>
      <c r="B22" s="155" t="s">
        <v>106</v>
      </c>
      <c r="C22" s="155" t="s">
        <v>117</v>
      </c>
      <c r="D22" s="156" t="s">
        <v>123</v>
      </c>
      <c r="E22" s="157" t="s">
        <v>124</v>
      </c>
      <c r="F22" s="155" t="s">
        <v>109</v>
      </c>
      <c r="G22" s="158">
        <v>8</v>
      </c>
      <c r="H22" s="158">
        <v>0</v>
      </c>
      <c r="I22" s="158">
        <f t="shared" si="0"/>
        <v>0</v>
      </c>
      <c r="J22" s="159">
        <v>0.00059</v>
      </c>
      <c r="K22" s="158">
        <f t="shared" si="1"/>
        <v>0.00472</v>
      </c>
      <c r="L22" s="159">
        <v>0</v>
      </c>
      <c r="M22" s="158">
        <f t="shared" si="2"/>
        <v>0</v>
      </c>
      <c r="N22" s="160">
        <v>20</v>
      </c>
      <c r="O22" s="161">
        <v>16</v>
      </c>
      <c r="P22" s="17" t="s">
        <v>110</v>
      </c>
    </row>
    <row r="23" spans="1:16" s="17" customFormat="1" ht="22.5">
      <c r="A23" s="155"/>
      <c r="B23" s="155" t="s">
        <v>106</v>
      </c>
      <c r="C23" s="155" t="s">
        <v>117</v>
      </c>
      <c r="D23" s="156" t="s">
        <v>126</v>
      </c>
      <c r="E23" s="157" t="s">
        <v>127</v>
      </c>
      <c r="F23" s="155" t="s">
        <v>125</v>
      </c>
      <c r="G23" s="158">
        <v>4</v>
      </c>
      <c r="H23" s="158">
        <v>0</v>
      </c>
      <c r="I23" s="158">
        <f t="shared" si="0"/>
        <v>0</v>
      </c>
      <c r="J23" s="159">
        <v>0</v>
      </c>
      <c r="K23" s="158">
        <f t="shared" si="1"/>
        <v>0</v>
      </c>
      <c r="L23" s="159">
        <v>0</v>
      </c>
      <c r="M23" s="158">
        <f t="shared" si="2"/>
        <v>0</v>
      </c>
      <c r="N23" s="160">
        <v>20</v>
      </c>
      <c r="O23" s="161">
        <v>16</v>
      </c>
      <c r="P23" s="17" t="s">
        <v>110</v>
      </c>
    </row>
    <row r="24" spans="1:16" s="17" customFormat="1" ht="22.5">
      <c r="A24" s="155"/>
      <c r="B24" s="155" t="s">
        <v>106</v>
      </c>
      <c r="C24" s="155" t="s">
        <v>117</v>
      </c>
      <c r="D24" s="156" t="s">
        <v>128</v>
      </c>
      <c r="E24" s="157" t="s">
        <v>129</v>
      </c>
      <c r="F24" s="155" t="s">
        <v>125</v>
      </c>
      <c r="G24" s="158">
        <v>4</v>
      </c>
      <c r="H24" s="158">
        <v>0</v>
      </c>
      <c r="I24" s="158">
        <f t="shared" si="0"/>
        <v>0</v>
      </c>
      <c r="J24" s="159">
        <v>0</v>
      </c>
      <c r="K24" s="158">
        <f t="shared" si="1"/>
        <v>0</v>
      </c>
      <c r="L24" s="159">
        <v>0</v>
      </c>
      <c r="M24" s="158">
        <f t="shared" si="2"/>
        <v>0</v>
      </c>
      <c r="N24" s="160">
        <v>20</v>
      </c>
      <c r="O24" s="161">
        <v>16</v>
      </c>
      <c r="P24" s="17" t="s">
        <v>110</v>
      </c>
    </row>
    <row r="25" spans="1:16" s="17" customFormat="1" ht="22.5">
      <c r="A25" s="155"/>
      <c r="B25" s="155" t="s">
        <v>106</v>
      </c>
      <c r="C25" s="155" t="s">
        <v>117</v>
      </c>
      <c r="D25" s="156" t="s">
        <v>130</v>
      </c>
      <c r="E25" s="157" t="s">
        <v>131</v>
      </c>
      <c r="F25" s="155" t="s">
        <v>125</v>
      </c>
      <c r="G25" s="158">
        <v>9</v>
      </c>
      <c r="H25" s="158">
        <v>0</v>
      </c>
      <c r="I25" s="158">
        <f t="shared" si="0"/>
        <v>0</v>
      </c>
      <c r="J25" s="159">
        <v>0</v>
      </c>
      <c r="K25" s="158">
        <f t="shared" si="1"/>
        <v>0</v>
      </c>
      <c r="L25" s="159">
        <v>0</v>
      </c>
      <c r="M25" s="158">
        <f t="shared" si="2"/>
        <v>0</v>
      </c>
      <c r="N25" s="160">
        <v>20</v>
      </c>
      <c r="O25" s="161">
        <v>16</v>
      </c>
      <c r="P25" s="17" t="s">
        <v>110</v>
      </c>
    </row>
    <row r="26" spans="1:16" s="17" customFormat="1" ht="11.25">
      <c r="A26" s="155"/>
      <c r="B26" s="155" t="s">
        <v>106</v>
      </c>
      <c r="C26" s="155" t="s">
        <v>117</v>
      </c>
      <c r="D26" s="156" t="s">
        <v>132</v>
      </c>
      <c r="E26" s="157" t="s">
        <v>133</v>
      </c>
      <c r="F26" s="155" t="s">
        <v>109</v>
      </c>
      <c r="G26" s="158">
        <v>13</v>
      </c>
      <c r="H26" s="158">
        <v>0</v>
      </c>
      <c r="I26" s="158">
        <f t="shared" si="0"/>
        <v>0</v>
      </c>
      <c r="J26" s="159">
        <v>0</v>
      </c>
      <c r="K26" s="158">
        <f t="shared" si="1"/>
        <v>0</v>
      </c>
      <c r="L26" s="159">
        <v>0</v>
      </c>
      <c r="M26" s="158">
        <f t="shared" si="2"/>
        <v>0</v>
      </c>
      <c r="N26" s="160">
        <v>20</v>
      </c>
      <c r="O26" s="161">
        <v>16</v>
      </c>
      <c r="P26" s="17" t="s">
        <v>110</v>
      </c>
    </row>
    <row r="27" spans="1:16" s="17" customFormat="1" ht="22.5">
      <c r="A27" s="155"/>
      <c r="B27" s="155" t="s">
        <v>106</v>
      </c>
      <c r="C27" s="155" t="s">
        <v>117</v>
      </c>
      <c r="D27" s="156" t="s">
        <v>134</v>
      </c>
      <c r="E27" s="157" t="s">
        <v>135</v>
      </c>
      <c r="F27" s="155" t="s">
        <v>109</v>
      </c>
      <c r="G27" s="158">
        <v>13</v>
      </c>
      <c r="H27" s="158">
        <v>0</v>
      </c>
      <c r="I27" s="158">
        <f t="shared" si="0"/>
        <v>0</v>
      </c>
      <c r="J27" s="159">
        <v>0</v>
      </c>
      <c r="K27" s="158">
        <f t="shared" si="1"/>
        <v>0</v>
      </c>
      <c r="L27" s="159">
        <v>0.01492</v>
      </c>
      <c r="M27" s="158">
        <f t="shared" si="2"/>
        <v>0.19396</v>
      </c>
      <c r="N27" s="160">
        <v>20</v>
      </c>
      <c r="O27" s="161">
        <v>16</v>
      </c>
      <c r="P27" s="17" t="s">
        <v>110</v>
      </c>
    </row>
    <row r="28" spans="1:16" s="17" customFormat="1" ht="22.5">
      <c r="A28" s="155"/>
      <c r="B28" s="155" t="s">
        <v>106</v>
      </c>
      <c r="C28" s="155" t="s">
        <v>117</v>
      </c>
      <c r="D28" s="156" t="s">
        <v>136</v>
      </c>
      <c r="E28" s="157" t="s">
        <v>137</v>
      </c>
      <c r="F28" s="155" t="s">
        <v>125</v>
      </c>
      <c r="G28" s="158">
        <v>10</v>
      </c>
      <c r="H28" s="158">
        <v>0</v>
      </c>
      <c r="I28" s="158">
        <f t="shared" si="0"/>
        <v>0</v>
      </c>
      <c r="J28" s="159">
        <v>0.00143</v>
      </c>
      <c r="K28" s="158">
        <f t="shared" si="1"/>
        <v>0.0143</v>
      </c>
      <c r="L28" s="159">
        <v>0</v>
      </c>
      <c r="M28" s="158">
        <f t="shared" si="2"/>
        <v>0</v>
      </c>
      <c r="N28" s="160">
        <v>20</v>
      </c>
      <c r="O28" s="161">
        <v>16</v>
      </c>
      <c r="P28" s="17" t="s">
        <v>110</v>
      </c>
    </row>
    <row r="29" spans="2:16" s="133" customFormat="1" ht="11.25">
      <c r="B29" s="137" t="s">
        <v>61</v>
      </c>
      <c r="D29" s="138" t="s">
        <v>138</v>
      </c>
      <c r="E29" s="138" t="s">
        <v>139</v>
      </c>
      <c r="I29" s="139">
        <f>SUM(I30:I40)</f>
        <v>0</v>
      </c>
      <c r="K29" s="139">
        <f>SUM(K30:K40)</f>
        <v>0.04495218383119141</v>
      </c>
      <c r="M29" s="139">
        <f>SUM(M30:M40)</f>
        <v>0.08946</v>
      </c>
      <c r="P29" s="138" t="s">
        <v>10</v>
      </c>
    </row>
    <row r="30" spans="1:16" s="17" customFormat="1" ht="22.5">
      <c r="A30" s="155"/>
      <c r="B30" s="155" t="s">
        <v>106</v>
      </c>
      <c r="C30" s="155" t="s">
        <v>117</v>
      </c>
      <c r="D30" s="156" t="s">
        <v>140</v>
      </c>
      <c r="E30" s="157" t="s">
        <v>141</v>
      </c>
      <c r="F30" s="155" t="s">
        <v>109</v>
      </c>
      <c r="G30" s="158">
        <v>15</v>
      </c>
      <c r="H30" s="158">
        <v>0</v>
      </c>
      <c r="I30" s="158">
        <f aca="true" t="shared" si="3" ref="I30:I40">ROUND(G30*H30,3)</f>
        <v>0</v>
      </c>
      <c r="J30" s="159">
        <v>0.00034</v>
      </c>
      <c r="K30" s="158">
        <f aca="true" t="shared" si="4" ref="K30:K40">G30*J30</f>
        <v>0.0051</v>
      </c>
      <c r="L30" s="159">
        <v>0</v>
      </c>
      <c r="M30" s="158">
        <f aca="true" t="shared" si="5" ref="M30:M40">G30*L30</f>
        <v>0</v>
      </c>
      <c r="N30" s="160">
        <v>20</v>
      </c>
      <c r="O30" s="161">
        <v>16</v>
      </c>
      <c r="P30" s="17" t="s">
        <v>110</v>
      </c>
    </row>
    <row r="31" spans="1:16" s="17" customFormat="1" ht="22.5">
      <c r="A31" s="155"/>
      <c r="B31" s="155" t="s">
        <v>106</v>
      </c>
      <c r="C31" s="155" t="s">
        <v>117</v>
      </c>
      <c r="D31" s="156" t="s">
        <v>142</v>
      </c>
      <c r="E31" s="157" t="s">
        <v>143</v>
      </c>
      <c r="F31" s="155" t="s">
        <v>109</v>
      </c>
      <c r="G31" s="158">
        <v>20</v>
      </c>
      <c r="H31" s="158">
        <v>0</v>
      </c>
      <c r="I31" s="158">
        <f t="shared" si="3"/>
        <v>0</v>
      </c>
      <c r="J31" s="159">
        <v>0.00047</v>
      </c>
      <c r="K31" s="158">
        <f t="shared" si="4"/>
        <v>0.0094</v>
      </c>
      <c r="L31" s="159">
        <v>0</v>
      </c>
      <c r="M31" s="158">
        <f t="shared" si="5"/>
        <v>0</v>
      </c>
      <c r="N31" s="160">
        <v>20</v>
      </c>
      <c r="O31" s="161">
        <v>16</v>
      </c>
      <c r="P31" s="17" t="s">
        <v>110</v>
      </c>
    </row>
    <row r="32" spans="1:16" s="17" customFormat="1" ht="11.25">
      <c r="A32" s="155"/>
      <c r="B32" s="155" t="s">
        <v>106</v>
      </c>
      <c r="C32" s="155" t="s">
        <v>117</v>
      </c>
      <c r="D32" s="156" t="s">
        <v>144</v>
      </c>
      <c r="E32" s="157" t="s">
        <v>145</v>
      </c>
      <c r="F32" s="155" t="s">
        <v>125</v>
      </c>
      <c r="G32" s="158">
        <v>23</v>
      </c>
      <c r="H32" s="158">
        <v>0</v>
      </c>
      <c r="I32" s="158">
        <f t="shared" si="3"/>
        <v>0</v>
      </c>
      <c r="J32" s="159">
        <v>0</v>
      </c>
      <c r="K32" s="158">
        <f t="shared" si="4"/>
        <v>0</v>
      </c>
      <c r="L32" s="159">
        <v>0</v>
      </c>
      <c r="M32" s="158">
        <f t="shared" si="5"/>
        <v>0</v>
      </c>
      <c r="N32" s="160">
        <v>20</v>
      </c>
      <c r="O32" s="161">
        <v>16</v>
      </c>
      <c r="P32" s="17" t="s">
        <v>110</v>
      </c>
    </row>
    <row r="33" spans="1:16" s="17" customFormat="1" ht="22.5">
      <c r="A33" s="155"/>
      <c r="B33" s="155" t="s">
        <v>106</v>
      </c>
      <c r="C33" s="155" t="s">
        <v>117</v>
      </c>
      <c r="D33" s="156" t="s">
        <v>146</v>
      </c>
      <c r="E33" s="157" t="s">
        <v>147</v>
      </c>
      <c r="F33" s="155" t="s">
        <v>125</v>
      </c>
      <c r="G33" s="158">
        <v>16</v>
      </c>
      <c r="H33" s="158">
        <v>0</v>
      </c>
      <c r="I33" s="158">
        <f t="shared" si="3"/>
        <v>0</v>
      </c>
      <c r="J33" s="159">
        <v>0.00066852</v>
      </c>
      <c r="K33" s="158">
        <f t="shared" si="4"/>
        <v>0.01069632</v>
      </c>
      <c r="L33" s="159">
        <v>0</v>
      </c>
      <c r="M33" s="158">
        <f t="shared" si="5"/>
        <v>0</v>
      </c>
      <c r="N33" s="160">
        <v>20</v>
      </c>
      <c r="O33" s="161">
        <v>16</v>
      </c>
      <c r="P33" s="17" t="s">
        <v>110</v>
      </c>
    </row>
    <row r="34" spans="1:16" s="17" customFormat="1" ht="11.25">
      <c r="A34" s="155"/>
      <c r="B34" s="155" t="s">
        <v>106</v>
      </c>
      <c r="C34" s="155" t="s">
        <v>117</v>
      </c>
      <c r="D34" s="156" t="s">
        <v>148</v>
      </c>
      <c r="E34" s="157" t="s">
        <v>149</v>
      </c>
      <c r="F34" s="155" t="s">
        <v>150</v>
      </c>
      <c r="G34" s="158">
        <v>2</v>
      </c>
      <c r="H34" s="158">
        <v>0</v>
      </c>
      <c r="I34" s="158">
        <f t="shared" si="3"/>
        <v>0</v>
      </c>
      <c r="J34" s="159">
        <v>0.00156</v>
      </c>
      <c r="K34" s="158">
        <f t="shared" si="4"/>
        <v>0.00312</v>
      </c>
      <c r="L34" s="159">
        <v>0</v>
      </c>
      <c r="M34" s="158">
        <f t="shared" si="5"/>
        <v>0</v>
      </c>
      <c r="N34" s="160">
        <v>20</v>
      </c>
      <c r="O34" s="161">
        <v>16</v>
      </c>
      <c r="P34" s="17" t="s">
        <v>110</v>
      </c>
    </row>
    <row r="35" spans="1:16" s="17" customFormat="1" ht="22.5">
      <c r="A35" s="155"/>
      <c r="B35" s="155" t="s">
        <v>106</v>
      </c>
      <c r="C35" s="155" t="s">
        <v>117</v>
      </c>
      <c r="D35" s="156" t="s">
        <v>151</v>
      </c>
      <c r="E35" s="157" t="s">
        <v>152</v>
      </c>
      <c r="F35" s="155" t="s">
        <v>125</v>
      </c>
      <c r="G35" s="158">
        <v>5</v>
      </c>
      <c r="H35" s="158">
        <v>0</v>
      </c>
      <c r="I35" s="158">
        <f t="shared" si="3"/>
        <v>0</v>
      </c>
      <c r="J35" s="159">
        <v>2E-05</v>
      </c>
      <c r="K35" s="158">
        <f t="shared" si="4"/>
        <v>0.0001</v>
      </c>
      <c r="L35" s="159">
        <v>0</v>
      </c>
      <c r="M35" s="158">
        <f t="shared" si="5"/>
        <v>0</v>
      </c>
      <c r="N35" s="160">
        <v>20</v>
      </c>
      <c r="O35" s="161">
        <v>16</v>
      </c>
      <c r="P35" s="17" t="s">
        <v>110</v>
      </c>
    </row>
    <row r="36" spans="1:16" s="17" customFormat="1" ht="11.25">
      <c r="A36" s="162"/>
      <c r="B36" s="162" t="s">
        <v>111</v>
      </c>
      <c r="C36" s="162" t="s">
        <v>112</v>
      </c>
      <c r="D36" s="163" t="s">
        <v>153</v>
      </c>
      <c r="E36" s="164" t="s">
        <v>154</v>
      </c>
      <c r="F36" s="162" t="s">
        <v>125</v>
      </c>
      <c r="G36" s="165">
        <v>5</v>
      </c>
      <c r="H36" s="165">
        <v>0</v>
      </c>
      <c r="I36" s="165">
        <f t="shared" si="3"/>
        <v>0</v>
      </c>
      <c r="J36" s="166">
        <v>0.00133888676623828</v>
      </c>
      <c r="K36" s="165">
        <f t="shared" si="4"/>
        <v>0.0066944338311914</v>
      </c>
      <c r="L36" s="166">
        <v>0</v>
      </c>
      <c r="M36" s="165">
        <f t="shared" si="5"/>
        <v>0</v>
      </c>
      <c r="N36" s="167">
        <v>20</v>
      </c>
      <c r="O36" s="168">
        <v>32</v>
      </c>
      <c r="P36" s="169" t="s">
        <v>110</v>
      </c>
    </row>
    <row r="37" spans="1:16" s="17" customFormat="1" ht="11.25">
      <c r="A37" s="155"/>
      <c r="B37" s="155" t="s">
        <v>106</v>
      </c>
      <c r="C37" s="155" t="s">
        <v>117</v>
      </c>
      <c r="D37" s="156" t="s">
        <v>155</v>
      </c>
      <c r="E37" s="157" t="s">
        <v>156</v>
      </c>
      <c r="F37" s="155" t="s">
        <v>109</v>
      </c>
      <c r="G37" s="158">
        <v>35</v>
      </c>
      <c r="H37" s="158">
        <v>0</v>
      </c>
      <c r="I37" s="158">
        <f t="shared" si="3"/>
        <v>0</v>
      </c>
      <c r="J37" s="159">
        <v>0.000186898</v>
      </c>
      <c r="K37" s="158">
        <f t="shared" si="4"/>
        <v>0.006541430000000001</v>
      </c>
      <c r="L37" s="159">
        <v>0</v>
      </c>
      <c r="M37" s="158">
        <f t="shared" si="5"/>
        <v>0</v>
      </c>
      <c r="N37" s="160">
        <v>20</v>
      </c>
      <c r="O37" s="161">
        <v>16</v>
      </c>
      <c r="P37" s="17" t="s">
        <v>110</v>
      </c>
    </row>
    <row r="38" spans="1:16" s="17" customFormat="1" ht="11.25">
      <c r="A38" s="155"/>
      <c r="B38" s="155" t="s">
        <v>106</v>
      </c>
      <c r="C38" s="155" t="s">
        <v>117</v>
      </c>
      <c r="D38" s="156" t="s">
        <v>157</v>
      </c>
      <c r="E38" s="157" t="s">
        <v>158</v>
      </c>
      <c r="F38" s="155" t="s">
        <v>109</v>
      </c>
      <c r="G38" s="158">
        <v>35</v>
      </c>
      <c r="H38" s="158">
        <v>0</v>
      </c>
      <c r="I38" s="158">
        <f t="shared" si="3"/>
        <v>0</v>
      </c>
      <c r="J38" s="159">
        <v>1E-05</v>
      </c>
      <c r="K38" s="158">
        <f t="shared" si="4"/>
        <v>0.00035000000000000005</v>
      </c>
      <c r="L38" s="159">
        <v>0</v>
      </c>
      <c r="M38" s="158">
        <f t="shared" si="5"/>
        <v>0</v>
      </c>
      <c r="N38" s="160">
        <v>20</v>
      </c>
      <c r="O38" s="161">
        <v>16</v>
      </c>
      <c r="P38" s="17" t="s">
        <v>110</v>
      </c>
    </row>
    <row r="39" spans="1:16" s="17" customFormat="1" ht="11.25">
      <c r="A39" s="155"/>
      <c r="B39" s="155" t="s">
        <v>106</v>
      </c>
      <c r="C39" s="155" t="s">
        <v>117</v>
      </c>
      <c r="D39" s="156" t="s">
        <v>159</v>
      </c>
      <c r="E39" s="157" t="s">
        <v>160</v>
      </c>
      <c r="F39" s="155" t="s">
        <v>109</v>
      </c>
      <c r="G39" s="158">
        <v>42</v>
      </c>
      <c r="H39" s="158">
        <v>0</v>
      </c>
      <c r="I39" s="158">
        <f t="shared" si="3"/>
        <v>0</v>
      </c>
      <c r="J39" s="159">
        <v>0</v>
      </c>
      <c r="K39" s="158">
        <f t="shared" si="4"/>
        <v>0</v>
      </c>
      <c r="L39" s="159">
        <v>0.00213</v>
      </c>
      <c r="M39" s="158">
        <f t="shared" si="5"/>
        <v>0.08946</v>
      </c>
      <c r="N39" s="160">
        <v>20</v>
      </c>
      <c r="O39" s="161">
        <v>16</v>
      </c>
      <c r="P39" s="17" t="s">
        <v>110</v>
      </c>
    </row>
    <row r="40" spans="1:16" s="17" customFormat="1" ht="22.5">
      <c r="A40" s="155"/>
      <c r="B40" s="155" t="s">
        <v>106</v>
      </c>
      <c r="C40" s="155" t="s">
        <v>117</v>
      </c>
      <c r="D40" s="156" t="s">
        <v>161</v>
      </c>
      <c r="E40" s="157" t="s">
        <v>162</v>
      </c>
      <c r="F40" s="155" t="s">
        <v>125</v>
      </c>
      <c r="G40" s="158">
        <v>5</v>
      </c>
      <c r="H40" s="158">
        <v>0</v>
      </c>
      <c r="I40" s="158">
        <f t="shared" si="3"/>
        <v>0</v>
      </c>
      <c r="J40" s="159">
        <v>0.00059</v>
      </c>
      <c r="K40" s="158">
        <f t="shared" si="4"/>
        <v>0.0029500000000000004</v>
      </c>
      <c r="L40" s="159">
        <v>0</v>
      </c>
      <c r="M40" s="158">
        <f t="shared" si="5"/>
        <v>0</v>
      </c>
      <c r="N40" s="160">
        <v>20</v>
      </c>
      <c r="O40" s="161">
        <v>16</v>
      </c>
      <c r="P40" s="17" t="s">
        <v>110</v>
      </c>
    </row>
    <row r="41" spans="2:16" s="133" customFormat="1" ht="11.25">
      <c r="B41" s="137" t="s">
        <v>61</v>
      </c>
      <c r="D41" s="138" t="s">
        <v>163</v>
      </c>
      <c r="E41" s="138" t="s">
        <v>164</v>
      </c>
      <c r="I41" s="139">
        <f>SUM(I42:I63)</f>
        <v>0</v>
      </c>
      <c r="K41" s="139">
        <f>SUM(K42:K63)</f>
        <v>0.312156748</v>
      </c>
      <c r="M41" s="139">
        <f>SUM(M42:M63)</f>
        <v>0.43146</v>
      </c>
      <c r="P41" s="138" t="s">
        <v>10</v>
      </c>
    </row>
    <row r="42" spans="1:16" s="17" customFormat="1" ht="11.25">
      <c r="A42" s="155"/>
      <c r="B42" s="155" t="s">
        <v>106</v>
      </c>
      <c r="C42" s="155" t="s">
        <v>117</v>
      </c>
      <c r="D42" s="156" t="s">
        <v>165</v>
      </c>
      <c r="E42" s="157" t="s">
        <v>166</v>
      </c>
      <c r="F42" s="155" t="s">
        <v>167</v>
      </c>
      <c r="G42" s="158">
        <v>8</v>
      </c>
      <c r="H42" s="158">
        <v>0</v>
      </c>
      <c r="I42" s="158">
        <f aca="true" t="shared" si="6" ref="I42:I63">ROUND(G42*H42,3)</f>
        <v>0</v>
      </c>
      <c r="J42" s="159">
        <v>0.00204125</v>
      </c>
      <c r="K42" s="158">
        <f aca="true" t="shared" si="7" ref="K42:K63">G42*J42</f>
        <v>0.01633</v>
      </c>
      <c r="L42" s="159">
        <v>0</v>
      </c>
      <c r="M42" s="158">
        <f aca="true" t="shared" si="8" ref="M42:M63">G42*L42</f>
        <v>0</v>
      </c>
      <c r="N42" s="160">
        <v>20</v>
      </c>
      <c r="O42" s="161">
        <v>16</v>
      </c>
      <c r="P42" s="17" t="s">
        <v>110</v>
      </c>
    </row>
    <row r="43" spans="1:16" s="17" customFormat="1" ht="22.5">
      <c r="A43" s="162"/>
      <c r="B43" s="162" t="s">
        <v>111</v>
      </c>
      <c r="C43" s="162" t="s">
        <v>112</v>
      </c>
      <c r="D43" s="163" t="s">
        <v>168</v>
      </c>
      <c r="E43" s="164" t="s">
        <v>204</v>
      </c>
      <c r="F43" s="162" t="s">
        <v>125</v>
      </c>
      <c r="G43" s="165">
        <v>8</v>
      </c>
      <c r="H43" s="165">
        <v>0</v>
      </c>
      <c r="I43" s="165">
        <f t="shared" si="6"/>
        <v>0</v>
      </c>
      <c r="J43" s="166">
        <v>0.015</v>
      </c>
      <c r="K43" s="165">
        <f t="shared" si="7"/>
        <v>0.12</v>
      </c>
      <c r="L43" s="166">
        <v>0</v>
      </c>
      <c r="M43" s="165">
        <f t="shared" si="8"/>
        <v>0</v>
      </c>
      <c r="N43" s="167">
        <v>20</v>
      </c>
      <c r="O43" s="168">
        <v>32</v>
      </c>
      <c r="P43" s="169" t="s">
        <v>110</v>
      </c>
    </row>
    <row r="44" spans="1:16" s="17" customFormat="1" ht="22.5">
      <c r="A44" s="155"/>
      <c r="B44" s="155" t="s">
        <v>106</v>
      </c>
      <c r="C44" s="155" t="s">
        <v>117</v>
      </c>
      <c r="D44" s="156" t="s">
        <v>169</v>
      </c>
      <c r="E44" s="157" t="s">
        <v>170</v>
      </c>
      <c r="F44" s="155" t="s">
        <v>167</v>
      </c>
      <c r="G44" s="158">
        <v>3</v>
      </c>
      <c r="H44" s="158">
        <v>0</v>
      </c>
      <c r="I44" s="158">
        <f t="shared" si="6"/>
        <v>0</v>
      </c>
      <c r="J44" s="159">
        <v>0.00374</v>
      </c>
      <c r="K44" s="158">
        <f t="shared" si="7"/>
        <v>0.011219999999999999</v>
      </c>
      <c r="L44" s="159">
        <v>0</v>
      </c>
      <c r="M44" s="158">
        <f t="shared" si="8"/>
        <v>0</v>
      </c>
      <c r="N44" s="160">
        <v>20</v>
      </c>
      <c r="O44" s="161">
        <v>16</v>
      </c>
      <c r="P44" s="17" t="s">
        <v>110</v>
      </c>
    </row>
    <row r="45" spans="1:16" s="17" customFormat="1" ht="11.25">
      <c r="A45" s="162"/>
      <c r="B45" s="162" t="s">
        <v>111</v>
      </c>
      <c r="C45" s="162" t="s">
        <v>112</v>
      </c>
      <c r="D45" s="163" t="s">
        <v>171</v>
      </c>
      <c r="E45" s="164" t="s">
        <v>172</v>
      </c>
      <c r="F45" s="162" t="s">
        <v>125</v>
      </c>
      <c r="G45" s="165">
        <v>3</v>
      </c>
      <c r="H45" s="165">
        <v>0</v>
      </c>
      <c r="I45" s="165">
        <f t="shared" si="6"/>
        <v>0</v>
      </c>
      <c r="J45" s="166">
        <v>0.008</v>
      </c>
      <c r="K45" s="165">
        <f t="shared" si="7"/>
        <v>0.024</v>
      </c>
      <c r="L45" s="166">
        <v>0</v>
      </c>
      <c r="M45" s="165">
        <f t="shared" si="8"/>
        <v>0</v>
      </c>
      <c r="N45" s="167">
        <v>20</v>
      </c>
      <c r="O45" s="168">
        <v>32</v>
      </c>
      <c r="P45" s="169" t="s">
        <v>110</v>
      </c>
    </row>
    <row r="46" spans="1:16" s="17" customFormat="1" ht="22.5">
      <c r="A46" s="155"/>
      <c r="B46" s="155" t="s">
        <v>106</v>
      </c>
      <c r="C46" s="155" t="s">
        <v>117</v>
      </c>
      <c r="D46" s="156" t="s">
        <v>173</v>
      </c>
      <c r="E46" s="157" t="s">
        <v>174</v>
      </c>
      <c r="F46" s="155" t="s">
        <v>167</v>
      </c>
      <c r="G46" s="158">
        <v>4</v>
      </c>
      <c r="H46" s="158">
        <v>0</v>
      </c>
      <c r="I46" s="158">
        <f t="shared" si="6"/>
        <v>0</v>
      </c>
      <c r="J46" s="159">
        <v>0.001319831</v>
      </c>
      <c r="K46" s="158">
        <f t="shared" si="7"/>
        <v>0.005279324</v>
      </c>
      <c r="L46" s="159">
        <v>0</v>
      </c>
      <c r="M46" s="158">
        <f t="shared" si="8"/>
        <v>0</v>
      </c>
      <c r="N46" s="160">
        <v>20</v>
      </c>
      <c r="O46" s="161">
        <v>16</v>
      </c>
      <c r="P46" s="17" t="s">
        <v>110</v>
      </c>
    </row>
    <row r="47" spans="1:16" s="17" customFormat="1" ht="11.25">
      <c r="A47" s="162"/>
      <c r="B47" s="162" t="s">
        <v>111</v>
      </c>
      <c r="C47" s="162" t="s">
        <v>112</v>
      </c>
      <c r="D47" s="163" t="s">
        <v>175</v>
      </c>
      <c r="E47" s="164" t="s">
        <v>176</v>
      </c>
      <c r="F47" s="162" t="s">
        <v>125</v>
      </c>
      <c r="G47" s="165">
        <v>8</v>
      </c>
      <c r="H47" s="165">
        <v>0</v>
      </c>
      <c r="I47" s="165">
        <f t="shared" si="6"/>
        <v>0</v>
      </c>
      <c r="J47" s="166">
        <v>0.011</v>
      </c>
      <c r="K47" s="165">
        <f t="shared" si="7"/>
        <v>0.088</v>
      </c>
      <c r="L47" s="166">
        <v>0</v>
      </c>
      <c r="M47" s="165">
        <f t="shared" si="8"/>
        <v>0</v>
      </c>
      <c r="N47" s="167">
        <v>20</v>
      </c>
      <c r="O47" s="168">
        <v>32</v>
      </c>
      <c r="P47" s="169" t="s">
        <v>110</v>
      </c>
    </row>
    <row r="48" spans="1:16" s="17" customFormat="1" ht="11.25">
      <c r="A48" s="155"/>
      <c r="B48" s="155" t="s">
        <v>106</v>
      </c>
      <c r="C48" s="155" t="s">
        <v>117</v>
      </c>
      <c r="D48" s="156" t="s">
        <v>177</v>
      </c>
      <c r="E48" s="157" t="s">
        <v>178</v>
      </c>
      <c r="F48" s="155" t="s">
        <v>167</v>
      </c>
      <c r="G48" s="158">
        <v>8</v>
      </c>
      <c r="H48" s="158">
        <v>0</v>
      </c>
      <c r="I48" s="158">
        <f t="shared" si="6"/>
        <v>0</v>
      </c>
      <c r="J48" s="159">
        <v>0.00028</v>
      </c>
      <c r="K48" s="158">
        <f t="shared" si="7"/>
        <v>0.00224</v>
      </c>
      <c r="L48" s="159">
        <v>0</v>
      </c>
      <c r="M48" s="158">
        <f t="shared" si="8"/>
        <v>0</v>
      </c>
      <c r="N48" s="160">
        <v>20</v>
      </c>
      <c r="O48" s="161">
        <v>16</v>
      </c>
      <c r="P48" s="17" t="s">
        <v>110</v>
      </c>
    </row>
    <row r="49" spans="1:16" s="17" customFormat="1" ht="11.25">
      <c r="A49" s="162"/>
      <c r="B49" s="162" t="s">
        <v>111</v>
      </c>
      <c r="C49" s="162" t="s">
        <v>112</v>
      </c>
      <c r="D49" s="163" t="s">
        <v>179</v>
      </c>
      <c r="E49" s="164" t="s">
        <v>180</v>
      </c>
      <c r="F49" s="162" t="s">
        <v>125</v>
      </c>
      <c r="G49" s="165">
        <v>8</v>
      </c>
      <c r="H49" s="165">
        <v>0</v>
      </c>
      <c r="I49" s="165">
        <f t="shared" si="6"/>
        <v>0</v>
      </c>
      <c r="J49" s="166">
        <v>0.00024</v>
      </c>
      <c r="K49" s="165">
        <f t="shared" si="7"/>
        <v>0.00192</v>
      </c>
      <c r="L49" s="166">
        <v>0</v>
      </c>
      <c r="M49" s="165">
        <f t="shared" si="8"/>
        <v>0</v>
      </c>
      <c r="N49" s="167">
        <v>20</v>
      </c>
      <c r="O49" s="168">
        <v>32</v>
      </c>
      <c r="P49" s="169" t="s">
        <v>110</v>
      </c>
    </row>
    <row r="50" spans="1:16" s="17" customFormat="1" ht="11.25">
      <c r="A50" s="155"/>
      <c r="B50" s="155" t="s">
        <v>106</v>
      </c>
      <c r="C50" s="155" t="s">
        <v>117</v>
      </c>
      <c r="D50" s="156" t="s">
        <v>181</v>
      </c>
      <c r="E50" s="157" t="s">
        <v>182</v>
      </c>
      <c r="F50" s="155" t="s">
        <v>167</v>
      </c>
      <c r="G50" s="158">
        <v>16</v>
      </c>
      <c r="H50" s="158">
        <v>0</v>
      </c>
      <c r="I50" s="158">
        <f t="shared" si="6"/>
        <v>0</v>
      </c>
      <c r="J50" s="159">
        <v>0.00028</v>
      </c>
      <c r="K50" s="158">
        <f t="shared" si="7"/>
        <v>0.00448</v>
      </c>
      <c r="L50" s="159">
        <v>0</v>
      </c>
      <c r="M50" s="158">
        <f t="shared" si="8"/>
        <v>0</v>
      </c>
      <c r="N50" s="160">
        <v>20</v>
      </c>
      <c r="O50" s="161">
        <v>16</v>
      </c>
      <c r="P50" s="17" t="s">
        <v>110</v>
      </c>
    </row>
    <row r="51" spans="1:16" s="17" customFormat="1" ht="11.25">
      <c r="A51" s="162"/>
      <c r="B51" s="162" t="s">
        <v>111</v>
      </c>
      <c r="C51" s="162" t="s">
        <v>112</v>
      </c>
      <c r="D51" s="163" t="s">
        <v>183</v>
      </c>
      <c r="E51" s="164" t="s">
        <v>184</v>
      </c>
      <c r="F51" s="162" t="s">
        <v>125</v>
      </c>
      <c r="G51" s="165">
        <v>16</v>
      </c>
      <c r="H51" s="165">
        <v>0</v>
      </c>
      <c r="I51" s="165">
        <f t="shared" si="6"/>
        <v>0</v>
      </c>
      <c r="J51" s="166">
        <v>0.0002</v>
      </c>
      <c r="K51" s="165">
        <f t="shared" si="7"/>
        <v>0.0032</v>
      </c>
      <c r="L51" s="166">
        <v>0</v>
      </c>
      <c r="M51" s="165">
        <f t="shared" si="8"/>
        <v>0</v>
      </c>
      <c r="N51" s="167">
        <v>20</v>
      </c>
      <c r="O51" s="168">
        <v>32</v>
      </c>
      <c r="P51" s="169" t="s">
        <v>110</v>
      </c>
    </row>
    <row r="52" spans="1:16" s="17" customFormat="1" ht="11.25">
      <c r="A52" s="155"/>
      <c r="B52" s="155" t="s">
        <v>106</v>
      </c>
      <c r="C52" s="155" t="s">
        <v>117</v>
      </c>
      <c r="D52" s="156" t="s">
        <v>185</v>
      </c>
      <c r="E52" s="157" t="s">
        <v>186</v>
      </c>
      <c r="F52" s="155" t="s">
        <v>125</v>
      </c>
      <c r="G52" s="158">
        <v>8</v>
      </c>
      <c r="H52" s="158">
        <v>0</v>
      </c>
      <c r="I52" s="158">
        <f t="shared" si="6"/>
        <v>0</v>
      </c>
      <c r="J52" s="159">
        <v>2E-05</v>
      </c>
      <c r="K52" s="158">
        <f t="shared" si="7"/>
        <v>0.00016</v>
      </c>
      <c r="L52" s="159">
        <v>0</v>
      </c>
      <c r="M52" s="158">
        <f t="shared" si="8"/>
        <v>0</v>
      </c>
      <c r="N52" s="160">
        <v>20</v>
      </c>
      <c r="O52" s="161">
        <v>16</v>
      </c>
      <c r="P52" s="17" t="s">
        <v>110</v>
      </c>
    </row>
    <row r="53" spans="1:16" s="17" customFormat="1" ht="11.25">
      <c r="A53" s="162"/>
      <c r="B53" s="162" t="s">
        <v>111</v>
      </c>
      <c r="C53" s="162" t="s">
        <v>112</v>
      </c>
      <c r="D53" s="163" t="s">
        <v>187</v>
      </c>
      <c r="E53" s="164" t="s">
        <v>188</v>
      </c>
      <c r="F53" s="162" t="s">
        <v>125</v>
      </c>
      <c r="G53" s="165">
        <v>8</v>
      </c>
      <c r="H53" s="165">
        <v>0</v>
      </c>
      <c r="I53" s="165">
        <f t="shared" si="6"/>
        <v>0</v>
      </c>
      <c r="J53" s="166">
        <v>0.004</v>
      </c>
      <c r="K53" s="165">
        <f t="shared" si="7"/>
        <v>0.032</v>
      </c>
      <c r="L53" s="166">
        <v>0</v>
      </c>
      <c r="M53" s="165">
        <f t="shared" si="8"/>
        <v>0</v>
      </c>
      <c r="N53" s="167">
        <v>20</v>
      </c>
      <c r="O53" s="168">
        <v>32</v>
      </c>
      <c r="P53" s="169" t="s">
        <v>110</v>
      </c>
    </row>
    <row r="54" spans="1:16" s="17" customFormat="1" ht="11.25">
      <c r="A54" s="155"/>
      <c r="B54" s="155" t="s">
        <v>106</v>
      </c>
      <c r="C54" s="155" t="s">
        <v>117</v>
      </c>
      <c r="D54" s="156" t="s">
        <v>189</v>
      </c>
      <c r="E54" s="157" t="s">
        <v>190</v>
      </c>
      <c r="F54" s="155" t="s">
        <v>125</v>
      </c>
      <c r="G54" s="158">
        <v>8</v>
      </c>
      <c r="H54" s="158">
        <v>0</v>
      </c>
      <c r="I54" s="158">
        <f t="shared" si="6"/>
        <v>0</v>
      </c>
      <c r="J54" s="159">
        <v>0.000200928</v>
      </c>
      <c r="K54" s="158">
        <f t="shared" si="7"/>
        <v>0.001607424</v>
      </c>
      <c r="L54" s="159">
        <v>0</v>
      </c>
      <c r="M54" s="158">
        <f t="shared" si="8"/>
        <v>0</v>
      </c>
      <c r="N54" s="160">
        <v>20</v>
      </c>
      <c r="O54" s="161">
        <v>16</v>
      </c>
      <c r="P54" s="17" t="s">
        <v>110</v>
      </c>
    </row>
    <row r="55" spans="1:16" s="17" customFormat="1" ht="11.25">
      <c r="A55" s="162"/>
      <c r="B55" s="162" t="s">
        <v>111</v>
      </c>
      <c r="C55" s="162" t="s">
        <v>112</v>
      </c>
      <c r="D55" s="163" t="s">
        <v>191</v>
      </c>
      <c r="E55" s="164" t="s">
        <v>192</v>
      </c>
      <c r="F55" s="162" t="s">
        <v>125</v>
      </c>
      <c r="G55" s="165">
        <v>8</v>
      </c>
      <c r="H55" s="165">
        <v>0</v>
      </c>
      <c r="I55" s="165">
        <f t="shared" si="6"/>
        <v>0</v>
      </c>
      <c r="J55" s="166">
        <v>0.00014</v>
      </c>
      <c r="K55" s="165">
        <f t="shared" si="7"/>
        <v>0.00112</v>
      </c>
      <c r="L55" s="166">
        <v>0</v>
      </c>
      <c r="M55" s="165">
        <f t="shared" si="8"/>
        <v>0</v>
      </c>
      <c r="N55" s="167">
        <v>20</v>
      </c>
      <c r="O55" s="168">
        <v>32</v>
      </c>
      <c r="P55" s="169" t="s">
        <v>110</v>
      </c>
    </row>
    <row r="56" spans="1:16" s="17" customFormat="1" ht="11.25">
      <c r="A56" s="155"/>
      <c r="B56" s="155" t="s">
        <v>106</v>
      </c>
      <c r="C56" s="155" t="s">
        <v>117</v>
      </c>
      <c r="D56" s="156" t="s">
        <v>193</v>
      </c>
      <c r="E56" s="157" t="s">
        <v>194</v>
      </c>
      <c r="F56" s="155" t="s">
        <v>125</v>
      </c>
      <c r="G56" s="158">
        <v>3</v>
      </c>
      <c r="H56" s="158">
        <v>0</v>
      </c>
      <c r="I56" s="158">
        <f t="shared" si="6"/>
        <v>0</v>
      </c>
      <c r="J56" s="159">
        <v>0</v>
      </c>
      <c r="K56" s="158">
        <f t="shared" si="7"/>
        <v>0</v>
      </c>
      <c r="L56" s="159">
        <v>0</v>
      </c>
      <c r="M56" s="158">
        <f t="shared" si="8"/>
        <v>0</v>
      </c>
      <c r="N56" s="160">
        <v>20</v>
      </c>
      <c r="O56" s="161">
        <v>16</v>
      </c>
      <c r="P56" s="17" t="s">
        <v>110</v>
      </c>
    </row>
    <row r="57" spans="1:16" s="17" customFormat="1" ht="11.25">
      <c r="A57" s="162"/>
      <c r="B57" s="162" t="s">
        <v>111</v>
      </c>
      <c r="C57" s="162" t="s">
        <v>112</v>
      </c>
      <c r="D57" s="163" t="s">
        <v>195</v>
      </c>
      <c r="E57" s="164" t="s">
        <v>196</v>
      </c>
      <c r="F57" s="162" t="s">
        <v>125</v>
      </c>
      <c r="G57" s="165">
        <v>3</v>
      </c>
      <c r="H57" s="165">
        <v>0</v>
      </c>
      <c r="I57" s="165">
        <f t="shared" si="6"/>
        <v>0</v>
      </c>
      <c r="J57" s="166">
        <v>0.0002</v>
      </c>
      <c r="K57" s="165">
        <f t="shared" si="7"/>
        <v>0.0006000000000000001</v>
      </c>
      <c r="L57" s="166">
        <v>0</v>
      </c>
      <c r="M57" s="165">
        <f t="shared" si="8"/>
        <v>0</v>
      </c>
      <c r="N57" s="167">
        <v>20</v>
      </c>
      <c r="O57" s="168">
        <v>32</v>
      </c>
      <c r="P57" s="169" t="s">
        <v>110</v>
      </c>
    </row>
    <row r="58" spans="1:16" s="17" customFormat="1" ht="11.25">
      <c r="A58" s="155"/>
      <c r="B58" s="155" t="s">
        <v>106</v>
      </c>
      <c r="C58" s="155" t="s">
        <v>117</v>
      </c>
      <c r="D58" s="156" t="s">
        <v>197</v>
      </c>
      <c r="E58" s="157" t="s">
        <v>208</v>
      </c>
      <c r="F58" s="155" t="s">
        <v>167</v>
      </c>
      <c r="G58" s="158">
        <v>8</v>
      </c>
      <c r="H58" s="158">
        <v>0</v>
      </c>
      <c r="I58" s="158">
        <f t="shared" si="6"/>
        <v>0</v>
      </c>
      <c r="J58" s="159">
        <v>0</v>
      </c>
      <c r="K58" s="158">
        <f t="shared" si="7"/>
        <v>0</v>
      </c>
      <c r="L58" s="159">
        <v>0.0342</v>
      </c>
      <c r="M58" s="158">
        <f t="shared" si="8"/>
        <v>0.2736</v>
      </c>
      <c r="N58" s="160">
        <v>20</v>
      </c>
      <c r="O58" s="161">
        <v>16</v>
      </c>
      <c r="P58" s="17" t="s">
        <v>110</v>
      </c>
    </row>
    <row r="59" spans="1:16" s="17" customFormat="1" ht="11.25">
      <c r="A59" s="155"/>
      <c r="B59" s="155" t="s">
        <v>106</v>
      </c>
      <c r="C59" s="155" t="s">
        <v>117</v>
      </c>
      <c r="D59" s="156" t="s">
        <v>198</v>
      </c>
      <c r="E59" s="157" t="s">
        <v>209</v>
      </c>
      <c r="F59" s="155" t="s">
        <v>167</v>
      </c>
      <c r="G59" s="158">
        <v>2</v>
      </c>
      <c r="H59" s="158">
        <v>0</v>
      </c>
      <c r="I59" s="158">
        <f t="shared" si="6"/>
        <v>0</v>
      </c>
      <c r="J59" s="159">
        <v>0</v>
      </c>
      <c r="K59" s="158">
        <f t="shared" si="7"/>
        <v>0</v>
      </c>
      <c r="L59" s="159">
        <v>0.0172</v>
      </c>
      <c r="M59" s="158">
        <f t="shared" si="8"/>
        <v>0.0344</v>
      </c>
      <c r="N59" s="160">
        <v>20</v>
      </c>
      <c r="O59" s="161">
        <v>16</v>
      </c>
      <c r="P59" s="17" t="s">
        <v>110</v>
      </c>
    </row>
    <row r="60" spans="1:16" s="17" customFormat="1" ht="11.25">
      <c r="A60" s="155"/>
      <c r="B60" s="155" t="s">
        <v>106</v>
      </c>
      <c r="C60" s="155" t="s">
        <v>117</v>
      </c>
      <c r="D60" s="156" t="s">
        <v>199</v>
      </c>
      <c r="E60" s="157" t="s">
        <v>210</v>
      </c>
      <c r="F60" s="155" t="s">
        <v>167</v>
      </c>
      <c r="G60" s="158">
        <v>4</v>
      </c>
      <c r="H60" s="158">
        <v>0</v>
      </c>
      <c r="I60" s="158">
        <f t="shared" si="6"/>
        <v>0</v>
      </c>
      <c r="J60" s="159">
        <v>0</v>
      </c>
      <c r="K60" s="158">
        <f t="shared" si="7"/>
        <v>0</v>
      </c>
      <c r="L60" s="159">
        <v>0.01946</v>
      </c>
      <c r="M60" s="158">
        <f t="shared" si="8"/>
        <v>0.07784</v>
      </c>
      <c r="N60" s="160">
        <v>20</v>
      </c>
      <c r="O60" s="161">
        <v>16</v>
      </c>
      <c r="P60" s="17" t="s">
        <v>110</v>
      </c>
    </row>
    <row r="61" spans="1:16" s="17" customFormat="1" ht="22.5">
      <c r="A61" s="155"/>
      <c r="B61" s="155" t="s">
        <v>106</v>
      </c>
      <c r="C61" s="155" t="s">
        <v>117</v>
      </c>
      <c r="D61" s="156" t="s">
        <v>200</v>
      </c>
      <c r="E61" s="157" t="s">
        <v>211</v>
      </c>
      <c r="F61" s="155" t="s">
        <v>167</v>
      </c>
      <c r="G61" s="158">
        <v>1</v>
      </c>
      <c r="H61" s="158">
        <v>0</v>
      </c>
      <c r="I61" s="158">
        <f t="shared" si="6"/>
        <v>0</v>
      </c>
      <c r="J61" s="159">
        <v>0</v>
      </c>
      <c r="K61" s="158">
        <f t="shared" si="7"/>
        <v>0</v>
      </c>
      <c r="L61" s="159">
        <v>0.0347</v>
      </c>
      <c r="M61" s="158">
        <f t="shared" si="8"/>
        <v>0.0347</v>
      </c>
      <c r="N61" s="160">
        <v>20</v>
      </c>
      <c r="O61" s="161">
        <v>16</v>
      </c>
      <c r="P61" s="17" t="s">
        <v>110</v>
      </c>
    </row>
    <row r="62" spans="1:16" s="17" customFormat="1" ht="11.25">
      <c r="A62" s="155"/>
      <c r="B62" s="155" t="s">
        <v>106</v>
      </c>
      <c r="C62" s="155" t="s">
        <v>117</v>
      </c>
      <c r="D62" s="156" t="s">
        <v>201</v>
      </c>
      <c r="E62" s="157" t="s">
        <v>205</v>
      </c>
      <c r="F62" s="155" t="s">
        <v>167</v>
      </c>
      <c r="G62" s="158">
        <v>1</v>
      </c>
      <c r="H62" s="158">
        <v>0</v>
      </c>
      <c r="I62" s="158">
        <f>ROUND(G62*H62,3)</f>
        <v>0</v>
      </c>
      <c r="J62" s="159">
        <v>0</v>
      </c>
      <c r="K62" s="158">
        <f>G62*J62</f>
        <v>0</v>
      </c>
      <c r="L62" s="159">
        <v>0.00156</v>
      </c>
      <c r="M62" s="158">
        <f>G62*L62</f>
        <v>0.00156</v>
      </c>
      <c r="N62" s="160">
        <v>20</v>
      </c>
      <c r="O62" s="161">
        <v>16</v>
      </c>
      <c r="P62" s="17">
        <v>2</v>
      </c>
    </row>
    <row r="63" spans="1:16" s="17" customFormat="1" ht="11.25">
      <c r="A63" s="155"/>
      <c r="B63" s="155" t="s">
        <v>106</v>
      </c>
      <c r="C63" s="155" t="s">
        <v>117</v>
      </c>
      <c r="D63" s="156" t="s">
        <v>201</v>
      </c>
      <c r="E63" s="157" t="s">
        <v>212</v>
      </c>
      <c r="F63" s="155" t="s">
        <v>167</v>
      </c>
      <c r="G63" s="158">
        <v>6</v>
      </c>
      <c r="H63" s="158">
        <v>0</v>
      </c>
      <c r="I63" s="158">
        <f t="shared" si="6"/>
        <v>0</v>
      </c>
      <c r="J63" s="159">
        <v>0</v>
      </c>
      <c r="K63" s="158">
        <f t="shared" si="7"/>
        <v>0</v>
      </c>
      <c r="L63" s="159">
        <v>0.00156</v>
      </c>
      <c r="M63" s="158">
        <f t="shared" si="8"/>
        <v>0.00936</v>
      </c>
      <c r="N63" s="160">
        <v>20</v>
      </c>
      <c r="O63" s="161">
        <v>16</v>
      </c>
      <c r="P63" s="17" t="s">
        <v>110</v>
      </c>
    </row>
    <row r="64" spans="2:16" s="133" customFormat="1" ht="11.25">
      <c r="B64" s="134" t="s">
        <v>61</v>
      </c>
      <c r="D64" s="135" t="s">
        <v>53</v>
      </c>
      <c r="E64" s="135" t="s">
        <v>53</v>
      </c>
      <c r="I64" s="136">
        <f>I65</f>
        <v>0</v>
      </c>
      <c r="K64" s="136">
        <f>K65</f>
        <v>0</v>
      </c>
      <c r="M64" s="136">
        <f>M65</f>
        <v>0</v>
      </c>
      <c r="P64" s="135" t="s">
        <v>103</v>
      </c>
    </row>
    <row r="65" spans="1:16" s="17" customFormat="1" ht="11.25">
      <c r="A65" s="155"/>
      <c r="B65" s="155" t="s">
        <v>106</v>
      </c>
      <c r="C65" s="155" t="s">
        <v>58</v>
      </c>
      <c r="D65" s="156" t="s">
        <v>202</v>
      </c>
      <c r="E65" s="157" t="s">
        <v>207</v>
      </c>
      <c r="F65" s="155" t="s">
        <v>203</v>
      </c>
      <c r="G65" s="158">
        <v>14</v>
      </c>
      <c r="H65" s="158">
        <v>0</v>
      </c>
      <c r="I65" s="158">
        <f>ROUND(G65*H65,3)</f>
        <v>0</v>
      </c>
      <c r="J65" s="159">
        <v>0</v>
      </c>
      <c r="K65" s="158">
        <f>G65*J65</f>
        <v>0</v>
      </c>
      <c r="L65" s="159">
        <v>0</v>
      </c>
      <c r="M65" s="158">
        <f>G65*L65</f>
        <v>0</v>
      </c>
      <c r="N65" s="160">
        <v>20</v>
      </c>
      <c r="O65" s="161">
        <v>512</v>
      </c>
      <c r="P65" s="17" t="s">
        <v>10</v>
      </c>
    </row>
    <row r="66" spans="5:13" s="140" customFormat="1" ht="11.25">
      <c r="E66" s="141" t="s">
        <v>87</v>
      </c>
      <c r="I66" s="142">
        <f>I14+I64</f>
        <v>0</v>
      </c>
      <c r="K66" s="142">
        <f>K14+K64</f>
        <v>0.41233671183119136</v>
      </c>
      <c r="M66" s="142">
        <f>M14+M64</f>
        <v>0.71488</v>
      </c>
    </row>
  </sheetData>
  <sheetProtection/>
  <printOptions horizontalCentered="1"/>
  <pageMargins left="0.787401556968689" right="0.787401556968689" top="0.5905511975288391" bottom="0.5905511975288391" header="0" footer="0"/>
  <pageSetup fitToHeight="999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Rasto</dc:creator>
  <cp:keywords/>
  <dc:description/>
  <cp:lastModifiedBy>R.A.S.A.D.</cp:lastModifiedBy>
  <dcterms:created xsi:type="dcterms:W3CDTF">2011-09-20T03:05:53Z</dcterms:created>
  <dcterms:modified xsi:type="dcterms:W3CDTF">2015-02-17T07:58:48Z</dcterms:modified>
  <cp:category/>
  <cp:version/>
  <cp:contentType/>
  <cp:contentStatus/>
</cp:coreProperties>
</file>